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F:\Karo\Handball\Bezirk RNT\Saison 2024-2025\Ranking\"/>
    </mc:Choice>
  </mc:AlternateContent>
  <xr:revisionPtr revIDLastSave="0" documentId="13_ncr:1_{30D0FEC9-A8BE-469F-8430-E9BE4BF248DA}" xr6:coauthVersionLast="47" xr6:coauthVersionMax="47" xr10:uidLastSave="{00000000-0000-0000-0000-000000000000}"/>
  <bookViews>
    <workbookView xWindow="-108" yWindow="-108" windowWidth="23256" windowHeight="12456" tabRatio="880" xr2:uid="{A3A8C341-5A86-4AEE-837E-FFD17C5FEB3F}"/>
  </bookViews>
  <sheets>
    <sheet name="Männer Verband" sheetId="1" r:id="rId1"/>
    <sheet name="Var_M Verband" sheetId="2" state="hidden" r:id="rId2"/>
    <sheet name="Männer Bezirk" sheetId="17" r:id="rId3"/>
    <sheet name="Tab M OL VL" sheetId="6" state="hidden" r:id="rId4"/>
    <sheet name="Tab M LL" sheetId="11" state="hidden" r:id="rId5"/>
    <sheet name="Tab M AES" sheetId="12" state="hidden" r:id="rId6"/>
    <sheet name="Var_M AES" sheetId="16" state="hidden" r:id="rId7"/>
    <sheet name="Tab M RNT" sheetId="13" state="hidden" r:id="rId8"/>
    <sheet name="Var_M RNT" sheetId="14" state="hidden" r:id="rId9"/>
    <sheet name="Frauen Verband" sheetId="4" r:id="rId10"/>
    <sheet name="Var_F Verband" sheetId="5" state="hidden" r:id="rId11"/>
    <sheet name="Frauen Bezirk" sheetId="25" r:id="rId12"/>
    <sheet name="Tab F OL VL" sheetId="8" state="hidden" r:id="rId13"/>
    <sheet name="Tab F LL" sheetId="19" state="hidden" r:id="rId14"/>
    <sheet name="Tab F AES" sheetId="21" state="hidden" r:id="rId15"/>
    <sheet name="Var_F AES" sheetId="22" state="hidden" r:id="rId16"/>
    <sheet name="Tab F RNT" sheetId="23" state="hidden" r:id="rId17"/>
    <sheet name="Var_F RNT" sheetId="24" state="hidden" r:id="rId18"/>
    <sheet name="Umsetzung" sheetId="3" state="hidden" r:id="rId19"/>
    <sheet name="Bezirke" sheetId="15" state="hidden" r:id="rId20"/>
    <sheet name="Matrix HBW" sheetId="18" state="hidden" r:id="rId21"/>
    <sheet name="Matrix BHV" sheetId="7" state="hidden" r:id="rId22"/>
    <sheet name="Matrix RNT" sheetId="9" state="hidden" r:id="rId23"/>
  </sheets>
  <definedNames>
    <definedName name="_xlnm._FilterDatabase" localSheetId="19" hidden="1">Bezirke!$A$1:$B$162</definedName>
    <definedName name="_xlnm._FilterDatabase" localSheetId="11" hidden="1">'Frauen Bezirk'!$A$1:$C$113</definedName>
    <definedName name="_xlnm._FilterDatabase" localSheetId="2" hidden="1">'Männer Bezirk'!$A$1:$C$119</definedName>
    <definedName name="Absteiger_F">Umsetzung!$A$1:$A$7</definedName>
    <definedName name="Absteiger_M">Umsetzung!$A$1:$A$7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6" l="1"/>
  <c r="C53" i="25"/>
  <c r="A4" i="24"/>
  <c r="A4" i="14"/>
  <c r="L4" i="14" s="1"/>
  <c r="L3" i="14"/>
  <c r="A4" i="16"/>
  <c r="A5" i="14" l="1"/>
  <c r="L5" i="14" s="1"/>
  <c r="O30" i="19"/>
  <c r="P30" i="19"/>
  <c r="Q30" i="19"/>
  <c r="R30" i="19"/>
  <c r="AB30" i="19"/>
  <c r="AD30" i="19" s="1"/>
  <c r="AC30" i="19"/>
  <c r="C92" i="17"/>
  <c r="C102" i="17"/>
  <c r="C110" i="17"/>
  <c r="C41" i="25"/>
  <c r="C44" i="25"/>
  <c r="C48" i="25"/>
  <c r="C51" i="25"/>
  <c r="O9" i="11"/>
  <c r="C36" i="25"/>
  <c r="C32" i="25"/>
  <c r="C27" i="25"/>
  <c r="C24" i="25"/>
  <c r="C19" i="25"/>
  <c r="C16" i="25"/>
  <c r="C11" i="25"/>
  <c r="C9" i="25"/>
  <c r="C4" i="25"/>
  <c r="C54" i="25"/>
  <c r="C47" i="25"/>
  <c r="C43" i="25"/>
  <c r="C35" i="25"/>
  <c r="C30" i="25"/>
  <c r="C23" i="25"/>
  <c r="C18" i="25"/>
  <c r="C10" i="25"/>
  <c r="C5" i="25"/>
  <c r="C49" i="25"/>
  <c r="C46" i="25"/>
  <c r="C42" i="25"/>
  <c r="C39" i="25"/>
  <c r="C37" i="25"/>
  <c r="C34" i="25"/>
  <c r="C31" i="25"/>
  <c r="C29" i="25"/>
  <c r="C26" i="25"/>
  <c r="C22" i="25"/>
  <c r="C21" i="25"/>
  <c r="C17" i="25"/>
  <c r="C14" i="25"/>
  <c r="C12" i="25"/>
  <c r="C7" i="25"/>
  <c r="C6" i="25"/>
  <c r="C2" i="25"/>
  <c r="C52" i="25"/>
  <c r="C50" i="25"/>
  <c r="C45" i="25"/>
  <c r="C40" i="25"/>
  <c r="C38" i="25"/>
  <c r="C33" i="25"/>
  <c r="C28" i="25"/>
  <c r="C25" i="25"/>
  <c r="C20" i="25"/>
  <c r="C15" i="25"/>
  <c r="C13" i="25"/>
  <c r="C8" i="25"/>
  <c r="C3" i="25"/>
  <c r="D1" i="21"/>
  <c r="N22" i="21"/>
  <c r="N23" i="21"/>
  <c r="N24" i="21"/>
  <c r="N25" i="21"/>
  <c r="N26" i="21"/>
  <c r="N27" i="21"/>
  <c r="N28" i="21"/>
  <c r="N29" i="21"/>
  <c r="N21" i="21"/>
  <c r="E1" i="23"/>
  <c r="N35" i="23"/>
  <c r="N36" i="23"/>
  <c r="N37" i="23"/>
  <c r="N38" i="23"/>
  <c r="N39" i="23"/>
  <c r="N40" i="23"/>
  <c r="N41" i="23"/>
  <c r="N34" i="23"/>
  <c r="A6" i="24"/>
  <c r="A7" i="24" s="1"/>
  <c r="A8" i="24" s="1"/>
  <c r="A9" i="24" s="1"/>
  <c r="L3" i="24"/>
  <c r="O41" i="23"/>
  <c r="O40" i="23"/>
  <c r="O39" i="23"/>
  <c r="O38" i="23"/>
  <c r="O37" i="23"/>
  <c r="O36" i="23"/>
  <c r="O35" i="23"/>
  <c r="O34" i="23"/>
  <c r="O30" i="23"/>
  <c r="N30" i="23"/>
  <c r="O29" i="23"/>
  <c r="N29" i="23"/>
  <c r="O28" i="23"/>
  <c r="N28" i="23"/>
  <c r="O27" i="23"/>
  <c r="N27" i="23"/>
  <c r="O26" i="23"/>
  <c r="N26" i="23"/>
  <c r="O25" i="23"/>
  <c r="N25" i="23"/>
  <c r="O24" i="23"/>
  <c r="N24" i="23"/>
  <c r="O23" i="23"/>
  <c r="N23" i="23"/>
  <c r="O22" i="23"/>
  <c r="N22" i="23"/>
  <c r="O21" i="23"/>
  <c r="N21" i="23"/>
  <c r="O17" i="23"/>
  <c r="N17" i="23"/>
  <c r="O16" i="23"/>
  <c r="N16" i="23"/>
  <c r="O15" i="23"/>
  <c r="N15" i="23"/>
  <c r="O14" i="23"/>
  <c r="N14" i="23"/>
  <c r="O13" i="23"/>
  <c r="N13" i="23"/>
  <c r="O12" i="23"/>
  <c r="N12" i="23"/>
  <c r="O11" i="23"/>
  <c r="N11" i="23"/>
  <c r="O10" i="23"/>
  <c r="N10" i="23"/>
  <c r="O9" i="23"/>
  <c r="N9" i="23"/>
  <c r="O8" i="23"/>
  <c r="N8" i="23"/>
  <c r="O29" i="21"/>
  <c r="O28" i="21"/>
  <c r="O27" i="21"/>
  <c r="O26" i="21"/>
  <c r="O25" i="21"/>
  <c r="O24" i="21"/>
  <c r="O23" i="21"/>
  <c r="O22" i="21"/>
  <c r="O21" i="21"/>
  <c r="O17" i="21"/>
  <c r="N17" i="21"/>
  <c r="O16" i="21"/>
  <c r="N16" i="21"/>
  <c r="O15" i="21"/>
  <c r="N15" i="21"/>
  <c r="O14" i="21"/>
  <c r="N14" i="21"/>
  <c r="O13" i="21"/>
  <c r="N13" i="21"/>
  <c r="O12" i="21"/>
  <c r="N12" i="21"/>
  <c r="O11" i="21"/>
  <c r="N11" i="21"/>
  <c r="O10" i="21"/>
  <c r="N10" i="21"/>
  <c r="O9" i="21"/>
  <c r="N9" i="21"/>
  <c r="O8" i="21"/>
  <c r="N8" i="21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8" i="5"/>
  <c r="R29" i="5"/>
  <c r="R30" i="5"/>
  <c r="R31" i="5"/>
  <c r="R32" i="5"/>
  <c r="R33" i="5"/>
  <c r="R34" i="5"/>
  <c r="R35" i="5"/>
  <c r="R36" i="5"/>
  <c r="R37" i="5"/>
  <c r="R38" i="5"/>
  <c r="R39" i="5"/>
  <c r="R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8" i="5"/>
  <c r="O29" i="5"/>
  <c r="O30" i="5"/>
  <c r="O31" i="5"/>
  <c r="O32" i="5"/>
  <c r="O33" i="5"/>
  <c r="O34" i="5"/>
  <c r="O35" i="5"/>
  <c r="O36" i="5"/>
  <c r="O37" i="5"/>
  <c r="O38" i="5"/>
  <c r="O39" i="5"/>
  <c r="O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8" i="5"/>
  <c r="L29" i="5"/>
  <c r="L30" i="5"/>
  <c r="L31" i="5"/>
  <c r="L32" i="5"/>
  <c r="L33" i="5"/>
  <c r="L34" i="5"/>
  <c r="L35" i="5"/>
  <c r="L36" i="5"/>
  <c r="L37" i="5"/>
  <c r="L38" i="5"/>
  <c r="L39" i="5"/>
  <c r="L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8" i="5"/>
  <c r="I29" i="5"/>
  <c r="I30" i="5"/>
  <c r="I31" i="5"/>
  <c r="I32" i="5"/>
  <c r="I33" i="5"/>
  <c r="I34" i="5"/>
  <c r="I35" i="5"/>
  <c r="I36" i="5"/>
  <c r="I37" i="5"/>
  <c r="I38" i="5"/>
  <c r="I39" i="5"/>
  <c r="I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8" i="5"/>
  <c r="F29" i="5"/>
  <c r="F30" i="5"/>
  <c r="F31" i="5"/>
  <c r="F32" i="5"/>
  <c r="F33" i="5"/>
  <c r="F34" i="5"/>
  <c r="F35" i="5"/>
  <c r="F36" i="5"/>
  <c r="F37" i="5"/>
  <c r="F38" i="5"/>
  <c r="F39" i="5"/>
  <c r="F4" i="5"/>
  <c r="R21" i="19"/>
  <c r="Q21" i="19"/>
  <c r="P21" i="19"/>
  <c r="O21" i="19"/>
  <c r="O8" i="19"/>
  <c r="AB21" i="19"/>
  <c r="AD21" i="19" s="1"/>
  <c r="AC21" i="19"/>
  <c r="O22" i="19"/>
  <c r="P22" i="19"/>
  <c r="Q22" i="19"/>
  <c r="R22" i="19"/>
  <c r="AB22" i="19"/>
  <c r="AD22" i="19" s="1"/>
  <c r="AC22" i="19"/>
  <c r="O23" i="19"/>
  <c r="P23" i="19"/>
  <c r="Q23" i="19"/>
  <c r="R23" i="19"/>
  <c r="AB23" i="19"/>
  <c r="AD23" i="19" s="1"/>
  <c r="AC23" i="19"/>
  <c r="O24" i="19"/>
  <c r="P24" i="19"/>
  <c r="Q24" i="19"/>
  <c r="R24" i="19"/>
  <c r="AB24" i="19"/>
  <c r="AD24" i="19" s="1"/>
  <c r="AC24" i="19"/>
  <c r="O25" i="19"/>
  <c r="P25" i="19"/>
  <c r="Q25" i="19"/>
  <c r="R25" i="19"/>
  <c r="AB25" i="19"/>
  <c r="AD25" i="19" s="1"/>
  <c r="AC25" i="19"/>
  <c r="O26" i="19"/>
  <c r="P26" i="19"/>
  <c r="Q26" i="19"/>
  <c r="R26" i="19"/>
  <c r="AB26" i="19"/>
  <c r="AD26" i="19" s="1"/>
  <c r="AC26" i="19"/>
  <c r="O27" i="19"/>
  <c r="P27" i="19"/>
  <c r="Q27" i="19"/>
  <c r="R27" i="19"/>
  <c r="AB27" i="19"/>
  <c r="AD27" i="19" s="1"/>
  <c r="AC27" i="19"/>
  <c r="O28" i="19"/>
  <c r="P28" i="19"/>
  <c r="Q28" i="19"/>
  <c r="R28" i="19"/>
  <c r="AB28" i="19"/>
  <c r="AD28" i="19" s="1"/>
  <c r="AC28" i="19"/>
  <c r="O29" i="19"/>
  <c r="P29" i="19"/>
  <c r="Q29" i="19"/>
  <c r="R29" i="19"/>
  <c r="AB29" i="19"/>
  <c r="AD29" i="19" s="1"/>
  <c r="AC29" i="19"/>
  <c r="R8" i="19"/>
  <c r="X8" i="19" s="1"/>
  <c r="Q8" i="19"/>
  <c r="P8" i="19"/>
  <c r="O12" i="19"/>
  <c r="P12" i="19"/>
  <c r="Q12" i="19"/>
  <c r="R12" i="19"/>
  <c r="AB12" i="19"/>
  <c r="AC12" i="19"/>
  <c r="O13" i="19"/>
  <c r="P13" i="19"/>
  <c r="Q13" i="19"/>
  <c r="R13" i="19"/>
  <c r="AB13" i="19"/>
  <c r="AC13" i="19"/>
  <c r="O14" i="19"/>
  <c r="P14" i="19"/>
  <c r="Q14" i="19"/>
  <c r="R14" i="19"/>
  <c r="AB14" i="19"/>
  <c r="AC14" i="19"/>
  <c r="O15" i="19"/>
  <c r="P15" i="19"/>
  <c r="Q15" i="19"/>
  <c r="R15" i="19"/>
  <c r="AB15" i="19"/>
  <c r="AC15" i="19"/>
  <c r="O16" i="19"/>
  <c r="P16" i="19"/>
  <c r="Q16" i="19"/>
  <c r="R16" i="19"/>
  <c r="AB16" i="19"/>
  <c r="AC16" i="19"/>
  <c r="O17" i="19"/>
  <c r="P17" i="19"/>
  <c r="Q17" i="19"/>
  <c r="R17" i="19"/>
  <c r="AB17" i="19"/>
  <c r="AC17" i="19"/>
  <c r="AC11" i="19"/>
  <c r="AB11" i="19"/>
  <c r="R11" i="19"/>
  <c r="Q11" i="19"/>
  <c r="P11" i="19"/>
  <c r="O11" i="19"/>
  <c r="AC10" i="19"/>
  <c r="AB10" i="19"/>
  <c r="R10" i="19"/>
  <c r="Q10" i="19"/>
  <c r="P10" i="19"/>
  <c r="O10" i="19"/>
  <c r="AC9" i="19"/>
  <c r="AB9" i="19"/>
  <c r="R9" i="19"/>
  <c r="Q9" i="19"/>
  <c r="P9" i="19"/>
  <c r="O9" i="19"/>
  <c r="AC8" i="19"/>
  <c r="AB8" i="19"/>
  <c r="N24" i="8"/>
  <c r="O24" i="8"/>
  <c r="N25" i="8"/>
  <c r="O25" i="8"/>
  <c r="N26" i="8"/>
  <c r="O26" i="8"/>
  <c r="N27" i="8"/>
  <c r="O27" i="8"/>
  <c r="N28" i="8"/>
  <c r="O28" i="8"/>
  <c r="N29" i="8"/>
  <c r="O29" i="8"/>
  <c r="N30" i="8"/>
  <c r="O30" i="8"/>
  <c r="N31" i="8"/>
  <c r="O31" i="8"/>
  <c r="N32" i="8"/>
  <c r="O32" i="8"/>
  <c r="N33" i="8"/>
  <c r="O33" i="8"/>
  <c r="N34" i="8"/>
  <c r="O34" i="8"/>
  <c r="O23" i="8"/>
  <c r="N23" i="8"/>
  <c r="O19" i="8"/>
  <c r="N19" i="8"/>
  <c r="O18" i="8"/>
  <c r="N18" i="8"/>
  <c r="O17" i="8"/>
  <c r="N17" i="8"/>
  <c r="O16" i="8"/>
  <c r="N16" i="8"/>
  <c r="O15" i="8"/>
  <c r="N15" i="8"/>
  <c r="O14" i="8"/>
  <c r="N14" i="8"/>
  <c r="O13" i="8"/>
  <c r="N13" i="8"/>
  <c r="O12" i="8"/>
  <c r="N12" i="8"/>
  <c r="O11" i="8"/>
  <c r="N11" i="8"/>
  <c r="O10" i="8"/>
  <c r="N10" i="8"/>
  <c r="O9" i="8"/>
  <c r="N9" i="8"/>
  <c r="O8" i="8"/>
  <c r="N8" i="8"/>
  <c r="A3" i="19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8" i="5"/>
  <c r="C29" i="5"/>
  <c r="C30" i="5"/>
  <c r="C31" i="5"/>
  <c r="C32" i="5"/>
  <c r="C33" i="5"/>
  <c r="C34" i="5"/>
  <c r="C35" i="5"/>
  <c r="C36" i="5"/>
  <c r="C37" i="5"/>
  <c r="C38" i="5"/>
  <c r="C39" i="5"/>
  <c r="C4" i="5"/>
  <c r="C11" i="17"/>
  <c r="C16" i="17"/>
  <c r="C24" i="17"/>
  <c r="C34" i="17"/>
  <c r="C36" i="17"/>
  <c r="C44" i="17"/>
  <c r="C54" i="17"/>
  <c r="C57" i="17"/>
  <c r="C67" i="17"/>
  <c r="C70" i="17"/>
  <c r="C80" i="17"/>
  <c r="C88" i="17"/>
  <c r="C90" i="17"/>
  <c r="C101" i="17"/>
  <c r="C108" i="17"/>
  <c r="C113" i="17"/>
  <c r="C2" i="17"/>
  <c r="C7" i="17"/>
  <c r="C10" i="17"/>
  <c r="C15" i="17"/>
  <c r="C19" i="17"/>
  <c r="C23" i="17"/>
  <c r="C28" i="17"/>
  <c r="C32" i="17"/>
  <c r="C37" i="17"/>
  <c r="C41" i="17"/>
  <c r="C45" i="17"/>
  <c r="C50" i="17"/>
  <c r="C56" i="17"/>
  <c r="C58" i="17"/>
  <c r="C64" i="17"/>
  <c r="C66" i="17"/>
  <c r="C71" i="17"/>
  <c r="C77" i="17"/>
  <c r="C79" i="17"/>
  <c r="C86" i="17"/>
  <c r="C91" i="17"/>
  <c r="C94" i="17"/>
  <c r="C99" i="17"/>
  <c r="C104" i="17"/>
  <c r="C107" i="17"/>
  <c r="C13" i="17"/>
  <c r="C18" i="17"/>
  <c r="C31" i="17"/>
  <c r="C47" i="17"/>
  <c r="C52" i="17"/>
  <c r="C65" i="17"/>
  <c r="C78" i="17"/>
  <c r="C85" i="17"/>
  <c r="C98" i="17"/>
  <c r="C111" i="17"/>
  <c r="C115" i="17"/>
  <c r="C9" i="17"/>
  <c r="C14" i="17"/>
  <c r="C22" i="17"/>
  <c r="C30" i="17"/>
  <c r="C33" i="17"/>
  <c r="C43" i="17"/>
  <c r="C51" i="17"/>
  <c r="C55" i="17"/>
  <c r="C63" i="17"/>
  <c r="C73" i="17"/>
  <c r="C76" i="17"/>
  <c r="C84" i="17"/>
  <c r="C89" i="17"/>
  <c r="C97" i="17"/>
  <c r="C105" i="17"/>
  <c r="C109" i="17"/>
  <c r="C112" i="17"/>
  <c r="C8" i="17"/>
  <c r="C21" i="17"/>
  <c r="C29" i="17"/>
  <c r="C42" i="17"/>
  <c r="C49" i="17"/>
  <c r="C62" i="17"/>
  <c r="C75" i="17"/>
  <c r="C83" i="17"/>
  <c r="C96" i="17"/>
  <c r="C103" i="17"/>
  <c r="C114" i="17"/>
  <c r="C5" i="17"/>
  <c r="C12" i="17"/>
  <c r="C20" i="17"/>
  <c r="C27" i="17"/>
  <c r="C35" i="17"/>
  <c r="C40" i="17"/>
  <c r="C48" i="17"/>
  <c r="C53" i="17"/>
  <c r="C61" i="17"/>
  <c r="C69" i="17"/>
  <c r="C74" i="17"/>
  <c r="C82" i="17"/>
  <c r="C87" i="17"/>
  <c r="C95" i="17"/>
  <c r="C100" i="17"/>
  <c r="C6" i="17"/>
  <c r="C26" i="17"/>
  <c r="C39" i="17"/>
  <c r="C60" i="17"/>
  <c r="C72" i="17"/>
  <c r="C93" i="17"/>
  <c r="C106" i="17"/>
  <c r="C4" i="17"/>
  <c r="C17" i="17"/>
  <c r="C25" i="17"/>
  <c r="C38" i="17"/>
  <c r="C46" i="17"/>
  <c r="C59" i="17"/>
  <c r="C68" i="17"/>
  <c r="C81" i="17"/>
  <c r="C3" i="17"/>
  <c r="A5" i="16"/>
  <c r="A6" i="16" s="1"/>
  <c r="A7" i="16" s="1"/>
  <c r="A8" i="16" s="1"/>
  <c r="A9" i="16" s="1"/>
  <c r="AB8" i="12"/>
  <c r="AB9" i="12"/>
  <c r="AB10" i="12"/>
  <c r="AB11" i="12"/>
  <c r="AB12" i="12"/>
  <c r="AB13" i="12"/>
  <c r="AB14" i="12"/>
  <c r="AB15" i="12"/>
  <c r="AB16" i="12"/>
  <c r="AB17" i="12"/>
  <c r="AB18" i="12"/>
  <c r="AB19" i="12"/>
  <c r="AB24" i="12"/>
  <c r="AB25" i="12"/>
  <c r="AB26" i="12"/>
  <c r="AB28" i="12"/>
  <c r="AB29" i="12"/>
  <c r="AB30" i="12"/>
  <c r="AB31" i="12"/>
  <c r="AB35" i="12"/>
  <c r="AB36" i="12"/>
  <c r="AB37" i="12"/>
  <c r="AB38" i="12"/>
  <c r="AB39" i="12"/>
  <c r="AB40" i="12"/>
  <c r="AB41" i="12"/>
  <c r="AB42" i="12"/>
  <c r="AB46" i="12"/>
  <c r="AB47" i="12"/>
  <c r="AB48" i="12"/>
  <c r="AB49" i="12"/>
  <c r="AB50" i="12"/>
  <c r="AB51" i="12"/>
  <c r="AB52" i="12"/>
  <c r="AB56" i="12"/>
  <c r="AB57" i="12"/>
  <c r="AB58" i="12"/>
  <c r="AB59" i="12"/>
  <c r="AB60" i="12"/>
  <c r="AB61" i="12"/>
  <c r="AB23" i="12"/>
  <c r="O57" i="12"/>
  <c r="P57" i="12"/>
  <c r="Q57" i="12"/>
  <c r="R57" i="12"/>
  <c r="O58" i="12"/>
  <c r="P58" i="12"/>
  <c r="Q58" i="12"/>
  <c r="R58" i="12"/>
  <c r="O59" i="12"/>
  <c r="P59" i="12"/>
  <c r="Q59" i="12"/>
  <c r="R59" i="12"/>
  <c r="O60" i="12"/>
  <c r="P60" i="12"/>
  <c r="Q60" i="12"/>
  <c r="R60" i="12"/>
  <c r="O61" i="12"/>
  <c r="P61" i="12"/>
  <c r="Q61" i="12"/>
  <c r="R61" i="12"/>
  <c r="R56" i="12"/>
  <c r="Q56" i="12"/>
  <c r="P56" i="12"/>
  <c r="O56" i="12"/>
  <c r="O48" i="12"/>
  <c r="P48" i="12"/>
  <c r="Q48" i="12"/>
  <c r="R48" i="12"/>
  <c r="O49" i="12"/>
  <c r="P49" i="12"/>
  <c r="Q49" i="12"/>
  <c r="R49" i="12"/>
  <c r="O50" i="12"/>
  <c r="P50" i="12"/>
  <c r="Q50" i="12"/>
  <c r="R50" i="12"/>
  <c r="O51" i="12"/>
  <c r="P51" i="12"/>
  <c r="Q51" i="12"/>
  <c r="R51" i="12"/>
  <c r="O52" i="12"/>
  <c r="P52" i="12"/>
  <c r="Q52" i="12"/>
  <c r="R52" i="12"/>
  <c r="O46" i="12"/>
  <c r="P46" i="12"/>
  <c r="Q46" i="12"/>
  <c r="R46" i="12"/>
  <c r="O36" i="12"/>
  <c r="P36" i="12"/>
  <c r="Q36" i="12"/>
  <c r="R36" i="12"/>
  <c r="O37" i="12"/>
  <c r="P37" i="12"/>
  <c r="Q37" i="12"/>
  <c r="R37" i="12"/>
  <c r="O38" i="12"/>
  <c r="P38" i="12"/>
  <c r="Q38" i="12"/>
  <c r="R38" i="12"/>
  <c r="O39" i="12"/>
  <c r="P39" i="12"/>
  <c r="Q39" i="12"/>
  <c r="R39" i="12"/>
  <c r="O40" i="12"/>
  <c r="P40" i="12"/>
  <c r="Q40" i="12"/>
  <c r="R40" i="12"/>
  <c r="O41" i="12"/>
  <c r="P41" i="12"/>
  <c r="Q41" i="12"/>
  <c r="R41" i="12"/>
  <c r="O42" i="12"/>
  <c r="P42" i="12"/>
  <c r="Q42" i="12"/>
  <c r="R42" i="12"/>
  <c r="O24" i="12"/>
  <c r="P24" i="12"/>
  <c r="Q24" i="12"/>
  <c r="R24" i="12"/>
  <c r="O25" i="12"/>
  <c r="P25" i="12"/>
  <c r="Q25" i="12"/>
  <c r="R25" i="12"/>
  <c r="O26" i="12"/>
  <c r="P26" i="12"/>
  <c r="Q26" i="12"/>
  <c r="R26" i="12"/>
  <c r="O28" i="12"/>
  <c r="P28" i="12"/>
  <c r="Q28" i="12"/>
  <c r="R28" i="12"/>
  <c r="O29" i="12"/>
  <c r="P29" i="12"/>
  <c r="Q29" i="12"/>
  <c r="R29" i="12"/>
  <c r="O30" i="12"/>
  <c r="P30" i="12"/>
  <c r="Q30" i="12"/>
  <c r="R30" i="12"/>
  <c r="O31" i="12"/>
  <c r="P31" i="12"/>
  <c r="Q31" i="12"/>
  <c r="R31" i="12"/>
  <c r="O35" i="12"/>
  <c r="P35" i="12"/>
  <c r="Q35" i="12"/>
  <c r="R35" i="12"/>
  <c r="Q23" i="12"/>
  <c r="P23" i="12"/>
  <c r="O23" i="12"/>
  <c r="R23" i="12"/>
  <c r="A3" i="8"/>
  <c r="R47" i="12"/>
  <c r="Q47" i="12"/>
  <c r="P47" i="12"/>
  <c r="O47" i="12"/>
  <c r="N9" i="12"/>
  <c r="N10" i="12"/>
  <c r="N11" i="12"/>
  <c r="N12" i="12"/>
  <c r="N13" i="12"/>
  <c r="N14" i="12"/>
  <c r="N15" i="12"/>
  <c r="N16" i="12"/>
  <c r="N17" i="12"/>
  <c r="N18" i="12"/>
  <c r="N19" i="12"/>
  <c r="N8" i="12"/>
  <c r="AE89" i="13"/>
  <c r="AE90" i="13"/>
  <c r="AE91" i="13"/>
  <c r="AE92" i="13"/>
  <c r="AE93" i="13"/>
  <c r="AE81" i="13"/>
  <c r="AE82" i="13"/>
  <c r="AE83" i="13"/>
  <c r="AE87" i="13"/>
  <c r="AE88" i="13"/>
  <c r="AE67" i="13"/>
  <c r="AE68" i="13"/>
  <c r="AE69" i="13"/>
  <c r="AE70" i="13"/>
  <c r="AE71" i="13"/>
  <c r="AE75" i="13"/>
  <c r="AE76" i="13"/>
  <c r="AE77" i="13"/>
  <c r="AE78" i="13"/>
  <c r="AE79" i="13"/>
  <c r="AE80" i="13"/>
  <c r="AE54" i="13"/>
  <c r="AE55" i="13"/>
  <c r="AE56" i="13"/>
  <c r="AE57" i="13"/>
  <c r="AE58" i="13"/>
  <c r="AE59" i="13"/>
  <c r="AE60" i="13"/>
  <c r="AE64" i="13"/>
  <c r="AE65" i="13"/>
  <c r="AE66" i="13"/>
  <c r="AE45" i="13"/>
  <c r="AE46" i="13"/>
  <c r="AE51" i="13"/>
  <c r="AE52" i="13"/>
  <c r="AE53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3" i="13"/>
  <c r="AE24" i="13"/>
  <c r="AE25" i="13"/>
  <c r="AE26" i="13"/>
  <c r="AE27" i="13"/>
  <c r="AE28" i="13"/>
  <c r="AE29" i="13"/>
  <c r="AE30" i="13"/>
  <c r="AE31" i="13"/>
  <c r="AE32" i="13"/>
  <c r="AE33" i="13"/>
  <c r="AE34" i="13"/>
  <c r="AE38" i="13"/>
  <c r="AE39" i="13"/>
  <c r="AE40" i="13"/>
  <c r="AE41" i="13"/>
  <c r="AE42" i="13"/>
  <c r="AE43" i="13"/>
  <c r="AE44" i="13"/>
  <c r="D1" i="12"/>
  <c r="E1" i="13"/>
  <c r="P39" i="13"/>
  <c r="P40" i="13"/>
  <c r="P41" i="13"/>
  <c r="P42" i="13"/>
  <c r="P43" i="13"/>
  <c r="P44" i="13"/>
  <c r="P45" i="13"/>
  <c r="P46" i="13"/>
  <c r="P51" i="13"/>
  <c r="P52" i="13"/>
  <c r="P53" i="13"/>
  <c r="P54" i="13"/>
  <c r="P55" i="13"/>
  <c r="P56" i="13"/>
  <c r="P57" i="13"/>
  <c r="P58" i="13"/>
  <c r="P64" i="13"/>
  <c r="P65" i="13"/>
  <c r="P66" i="13"/>
  <c r="P67" i="13"/>
  <c r="P68" i="13"/>
  <c r="P69" i="13"/>
  <c r="P70" i="13"/>
  <c r="P75" i="13"/>
  <c r="P76" i="13"/>
  <c r="P77" i="13"/>
  <c r="P78" i="13"/>
  <c r="P79" i="13"/>
  <c r="P80" i="13"/>
  <c r="P81" i="13"/>
  <c r="P82" i="13"/>
  <c r="P83" i="13"/>
  <c r="P87" i="13"/>
  <c r="P88" i="13"/>
  <c r="P89" i="13"/>
  <c r="P90" i="13"/>
  <c r="P91" i="13"/>
  <c r="P92" i="13"/>
  <c r="P38" i="13"/>
  <c r="P24" i="11"/>
  <c r="P25" i="11"/>
  <c r="P26" i="11"/>
  <c r="P27" i="11"/>
  <c r="P28" i="11"/>
  <c r="P29" i="11"/>
  <c r="P30" i="11"/>
  <c r="P31" i="11"/>
  <c r="P32" i="11"/>
  <c r="P33" i="11"/>
  <c r="P34" i="11"/>
  <c r="P35" i="11"/>
  <c r="P23" i="11"/>
  <c r="P9" i="11"/>
  <c r="P10" i="11"/>
  <c r="P11" i="11"/>
  <c r="P12" i="11"/>
  <c r="P13" i="11"/>
  <c r="P14" i="11"/>
  <c r="P15" i="11"/>
  <c r="P16" i="11"/>
  <c r="P17" i="11"/>
  <c r="P18" i="11"/>
  <c r="P19" i="11"/>
  <c r="P8" i="11"/>
  <c r="O66" i="13"/>
  <c r="Q66" i="13"/>
  <c r="R66" i="13"/>
  <c r="O67" i="13"/>
  <c r="Q67" i="13"/>
  <c r="R67" i="13"/>
  <c r="O68" i="13"/>
  <c r="Q68" i="13"/>
  <c r="R68" i="13"/>
  <c r="O69" i="13"/>
  <c r="Q69" i="13"/>
  <c r="R69" i="13"/>
  <c r="O70" i="13"/>
  <c r="Q70" i="13"/>
  <c r="R70" i="13"/>
  <c r="O75" i="13"/>
  <c r="Q75" i="13"/>
  <c r="R75" i="13"/>
  <c r="O76" i="13"/>
  <c r="Q76" i="13"/>
  <c r="R76" i="13"/>
  <c r="O77" i="13"/>
  <c r="Q77" i="13"/>
  <c r="R77" i="13"/>
  <c r="O78" i="13"/>
  <c r="Q78" i="13"/>
  <c r="R78" i="13"/>
  <c r="O79" i="13"/>
  <c r="Q79" i="13"/>
  <c r="R79" i="13"/>
  <c r="O80" i="13"/>
  <c r="Q80" i="13"/>
  <c r="R80" i="13"/>
  <c r="O81" i="13"/>
  <c r="Q81" i="13"/>
  <c r="R81" i="13"/>
  <c r="O82" i="13"/>
  <c r="Q82" i="13"/>
  <c r="R82" i="13"/>
  <c r="O83" i="13"/>
  <c r="Q83" i="13"/>
  <c r="R83" i="13"/>
  <c r="O87" i="13"/>
  <c r="Q87" i="13"/>
  <c r="R87" i="13"/>
  <c r="O88" i="13"/>
  <c r="Q88" i="13"/>
  <c r="R88" i="13"/>
  <c r="O89" i="13"/>
  <c r="Q89" i="13"/>
  <c r="R89" i="13"/>
  <c r="O90" i="13"/>
  <c r="Q90" i="13"/>
  <c r="R90" i="13"/>
  <c r="O91" i="13"/>
  <c r="Q91" i="13"/>
  <c r="R91" i="13"/>
  <c r="O92" i="13"/>
  <c r="Q92" i="13"/>
  <c r="R92" i="13"/>
  <c r="R65" i="13"/>
  <c r="Q65" i="13"/>
  <c r="O65" i="13"/>
  <c r="R64" i="13"/>
  <c r="Q64" i="13"/>
  <c r="O64" i="13"/>
  <c r="O39" i="13"/>
  <c r="Q39" i="13"/>
  <c r="R39" i="13"/>
  <c r="O40" i="13"/>
  <c r="Q40" i="13"/>
  <c r="R40" i="13"/>
  <c r="O41" i="13"/>
  <c r="Q41" i="13"/>
  <c r="R41" i="13"/>
  <c r="O42" i="13"/>
  <c r="Q42" i="13"/>
  <c r="R42" i="13"/>
  <c r="O43" i="13"/>
  <c r="Q43" i="13"/>
  <c r="R43" i="13"/>
  <c r="O44" i="13"/>
  <c r="Q44" i="13"/>
  <c r="R44" i="13"/>
  <c r="O45" i="13"/>
  <c r="Q45" i="13"/>
  <c r="R45" i="13"/>
  <c r="O46" i="13"/>
  <c r="Q46" i="13"/>
  <c r="R46" i="13"/>
  <c r="O51" i="13"/>
  <c r="Q51" i="13"/>
  <c r="R51" i="13"/>
  <c r="O52" i="13"/>
  <c r="Q52" i="13"/>
  <c r="R52" i="13"/>
  <c r="O53" i="13"/>
  <c r="Q53" i="13"/>
  <c r="R53" i="13"/>
  <c r="O54" i="13"/>
  <c r="Q54" i="13"/>
  <c r="R54" i="13"/>
  <c r="O55" i="13"/>
  <c r="Q55" i="13"/>
  <c r="R55" i="13"/>
  <c r="O56" i="13"/>
  <c r="Q56" i="13"/>
  <c r="R56" i="13"/>
  <c r="O57" i="13"/>
  <c r="Q57" i="13"/>
  <c r="R57" i="13"/>
  <c r="O58" i="13"/>
  <c r="Q58" i="13"/>
  <c r="R58" i="13"/>
  <c r="R38" i="13"/>
  <c r="Q38" i="13"/>
  <c r="V38" i="13" s="1"/>
  <c r="W38" i="13" s="1"/>
  <c r="O38" i="13"/>
  <c r="N24" i="13"/>
  <c r="N25" i="13"/>
  <c r="N26" i="13"/>
  <c r="N27" i="13"/>
  <c r="N28" i="13"/>
  <c r="N29" i="13"/>
  <c r="N30" i="13"/>
  <c r="N31" i="13"/>
  <c r="N32" i="13"/>
  <c r="N33" i="13"/>
  <c r="N34" i="13"/>
  <c r="N23" i="13"/>
  <c r="N9" i="13"/>
  <c r="N10" i="13"/>
  <c r="N11" i="13"/>
  <c r="N12" i="13"/>
  <c r="N13" i="13"/>
  <c r="N14" i="13"/>
  <c r="N15" i="13"/>
  <c r="N16" i="13"/>
  <c r="N17" i="13"/>
  <c r="N18" i="13"/>
  <c r="N8" i="13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23" i="11"/>
  <c r="AC9" i="11"/>
  <c r="AC10" i="11"/>
  <c r="AC11" i="11"/>
  <c r="AC12" i="11"/>
  <c r="AC13" i="11"/>
  <c r="AC14" i="11"/>
  <c r="AC15" i="11"/>
  <c r="AC16" i="11"/>
  <c r="AC17" i="11"/>
  <c r="AC18" i="11"/>
  <c r="AC19" i="11"/>
  <c r="AC8" i="11"/>
  <c r="R36" i="2"/>
  <c r="R37" i="2"/>
  <c r="R38" i="2"/>
  <c r="R39" i="2"/>
  <c r="R40" i="2"/>
  <c r="R41" i="2"/>
  <c r="R42" i="2"/>
  <c r="R43" i="2"/>
  <c r="R44" i="2"/>
  <c r="R45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2" i="2"/>
  <c r="R33" i="2"/>
  <c r="R34" i="2"/>
  <c r="R35" i="2"/>
  <c r="R6" i="2"/>
  <c r="R5" i="2"/>
  <c r="R4" i="2"/>
  <c r="O37" i="2"/>
  <c r="O38" i="2"/>
  <c r="O39" i="2"/>
  <c r="O40" i="2"/>
  <c r="O41" i="2"/>
  <c r="O42" i="2"/>
  <c r="O43" i="2"/>
  <c r="O44" i="2"/>
  <c r="O45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2" i="2"/>
  <c r="O33" i="2"/>
  <c r="O34" i="2"/>
  <c r="O35" i="2"/>
  <c r="O36" i="2"/>
  <c r="O5" i="2"/>
  <c r="O6" i="2"/>
  <c r="O4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5" i="2"/>
  <c r="L4" i="2"/>
  <c r="I36" i="2"/>
  <c r="I37" i="2"/>
  <c r="I38" i="2"/>
  <c r="I39" i="2"/>
  <c r="I40" i="2"/>
  <c r="I41" i="2"/>
  <c r="I42" i="2"/>
  <c r="I43" i="2"/>
  <c r="I44" i="2"/>
  <c r="I45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2" i="2"/>
  <c r="I33" i="2"/>
  <c r="I34" i="2"/>
  <c r="I35" i="2"/>
  <c r="I5" i="2"/>
  <c r="I6" i="2"/>
  <c r="I7" i="2"/>
  <c r="I8" i="2"/>
  <c r="I4" i="2"/>
  <c r="F34" i="2"/>
  <c r="F35" i="2"/>
  <c r="F36" i="2"/>
  <c r="F37" i="2"/>
  <c r="F38" i="2"/>
  <c r="F39" i="2"/>
  <c r="F40" i="2"/>
  <c r="F41" i="2"/>
  <c r="F42" i="2"/>
  <c r="F43" i="2"/>
  <c r="F44" i="2"/>
  <c r="F45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2" i="2"/>
  <c r="F33" i="2"/>
  <c r="F4" i="2"/>
  <c r="AB24" i="11"/>
  <c r="AB25" i="11"/>
  <c r="AB26" i="11"/>
  <c r="AB27" i="11"/>
  <c r="AB28" i="11"/>
  <c r="AB29" i="11"/>
  <c r="AB30" i="11"/>
  <c r="AB31" i="11"/>
  <c r="AD31" i="11" s="1"/>
  <c r="AB32" i="11"/>
  <c r="AD32" i="11" s="1"/>
  <c r="AB33" i="11"/>
  <c r="AD33" i="11" s="1"/>
  <c r="AB34" i="11"/>
  <c r="AD34" i="11" s="1"/>
  <c r="AB35" i="11"/>
  <c r="AD35" i="11" s="1"/>
  <c r="AB9" i="11"/>
  <c r="AB10" i="11"/>
  <c r="AB11" i="11"/>
  <c r="AB12" i="11"/>
  <c r="AB13" i="11"/>
  <c r="AB14" i="11"/>
  <c r="AB15" i="11"/>
  <c r="AB16" i="11"/>
  <c r="AB17" i="11"/>
  <c r="AB18" i="11"/>
  <c r="AB19" i="11"/>
  <c r="AB23" i="11"/>
  <c r="AB8" i="11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8" i="6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2" i="2"/>
  <c r="C33" i="2"/>
  <c r="C4" i="2"/>
  <c r="A3" i="11"/>
  <c r="A3" i="12" s="1"/>
  <c r="A3" i="13" s="1"/>
  <c r="R35" i="11"/>
  <c r="Q35" i="11"/>
  <c r="O35" i="11"/>
  <c r="R34" i="11"/>
  <c r="Q34" i="11"/>
  <c r="O34" i="11"/>
  <c r="R33" i="11"/>
  <c r="Q33" i="11"/>
  <c r="O33" i="11"/>
  <c r="R32" i="11"/>
  <c r="Q32" i="11"/>
  <c r="O32" i="11"/>
  <c r="R31" i="11"/>
  <c r="Q31" i="11"/>
  <c r="O31" i="11"/>
  <c r="R30" i="11"/>
  <c r="Q30" i="11"/>
  <c r="O30" i="11"/>
  <c r="R29" i="11"/>
  <c r="Q29" i="11"/>
  <c r="O29" i="11"/>
  <c r="R28" i="11"/>
  <c r="Q28" i="11"/>
  <c r="O28" i="11"/>
  <c r="R27" i="11"/>
  <c r="Q27" i="11"/>
  <c r="O27" i="11"/>
  <c r="R26" i="11"/>
  <c r="Q26" i="11"/>
  <c r="O26" i="11"/>
  <c r="R25" i="11"/>
  <c r="Q25" i="11"/>
  <c r="O25" i="11"/>
  <c r="R24" i="11"/>
  <c r="Q24" i="11"/>
  <c r="O24" i="11"/>
  <c r="R23" i="11"/>
  <c r="Q23" i="11"/>
  <c r="O23" i="11"/>
  <c r="R19" i="11"/>
  <c r="Q19" i="11"/>
  <c r="O19" i="11"/>
  <c r="R18" i="11"/>
  <c r="Q18" i="11"/>
  <c r="O18" i="11"/>
  <c r="R17" i="11"/>
  <c r="Q17" i="11"/>
  <c r="O17" i="11"/>
  <c r="R16" i="11"/>
  <c r="Q16" i="11"/>
  <c r="O16" i="11"/>
  <c r="R15" i="11"/>
  <c r="Q15" i="11"/>
  <c r="O15" i="11"/>
  <c r="R14" i="11"/>
  <c r="Q14" i="11"/>
  <c r="O14" i="11"/>
  <c r="R13" i="11"/>
  <c r="Q13" i="11"/>
  <c r="O13" i="11"/>
  <c r="R12" i="11"/>
  <c r="Q12" i="11"/>
  <c r="O12" i="11"/>
  <c r="R11" i="11"/>
  <c r="Q11" i="11"/>
  <c r="O11" i="11"/>
  <c r="R10" i="11"/>
  <c r="Q10" i="11"/>
  <c r="O10" i="11"/>
  <c r="R9" i="11"/>
  <c r="Q9" i="11"/>
  <c r="R8" i="11"/>
  <c r="Q8" i="11"/>
  <c r="O8" i="11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8" i="6"/>
  <c r="K1" i="4"/>
  <c r="K2" i="4" s="1"/>
  <c r="D5" i="4" s="1"/>
  <c r="K1" i="1"/>
  <c r="I24" i="24" l="1"/>
  <c r="E13" i="14"/>
  <c r="S8" i="19"/>
  <c r="X30" i="19"/>
  <c r="Y30" i="19" s="1"/>
  <c r="J6" i="2"/>
  <c r="V30" i="19"/>
  <c r="W30" i="19" s="1"/>
  <c r="T30" i="19"/>
  <c r="U30" i="19" s="1"/>
  <c r="S30" i="19"/>
  <c r="V21" i="19"/>
  <c r="W21" i="19" s="1"/>
  <c r="C16" i="22"/>
  <c r="C14" i="16"/>
  <c r="C16" i="16"/>
  <c r="G28" i="24"/>
  <c r="K29" i="24"/>
  <c r="E31" i="24"/>
  <c r="K13" i="24"/>
  <c r="E15" i="24"/>
  <c r="K22" i="24"/>
  <c r="G23" i="24"/>
  <c r="K30" i="24"/>
  <c r="E33" i="24"/>
  <c r="E30" i="24"/>
  <c r="I8" i="24"/>
  <c r="C33" i="24"/>
  <c r="E14" i="24"/>
  <c r="E12" i="24"/>
  <c r="G22" i="24"/>
  <c r="K14" i="24"/>
  <c r="I17" i="24"/>
  <c r="G18" i="24"/>
  <c r="I25" i="24"/>
  <c r="G29" i="24"/>
  <c r="I36" i="24"/>
  <c r="C11" i="24"/>
  <c r="G26" i="24"/>
  <c r="K21" i="24"/>
  <c r="G31" i="24"/>
  <c r="E32" i="24"/>
  <c r="I37" i="24"/>
  <c r="C31" i="24"/>
  <c r="I35" i="24"/>
  <c r="C13" i="24"/>
  <c r="G32" i="24"/>
  <c r="K15" i="24"/>
  <c r="C16" i="24"/>
  <c r="G21" i="24"/>
  <c r="C24" i="24"/>
  <c r="I31" i="24"/>
  <c r="K39" i="24"/>
  <c r="C23" i="24"/>
  <c r="I10" i="24"/>
  <c r="S7" i="5"/>
  <c r="V23" i="11"/>
  <c r="W23" i="11" s="1"/>
  <c r="K2" i="1"/>
  <c r="D19" i="1" s="1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L8" i="24"/>
  <c r="G35" i="24"/>
  <c r="E37" i="24"/>
  <c r="C32" i="24"/>
  <c r="I34" i="24"/>
  <c r="I32" i="24"/>
  <c r="C28" i="24"/>
  <c r="E29" i="24"/>
  <c r="K36" i="24"/>
  <c r="G37" i="24"/>
  <c r="C22" i="24"/>
  <c r="E23" i="24"/>
  <c r="E22" i="24"/>
  <c r="I23" i="24"/>
  <c r="G27" i="24"/>
  <c r="E9" i="24"/>
  <c r="I16" i="24"/>
  <c r="C15" i="24"/>
  <c r="G16" i="24"/>
  <c r="C8" i="24"/>
  <c r="K8" i="24"/>
  <c r="X47" i="12"/>
  <c r="Y47" i="12" s="1"/>
  <c r="C15" i="16"/>
  <c r="T23" i="11"/>
  <c r="U23" i="11" s="1"/>
  <c r="I10" i="14"/>
  <c r="S21" i="19"/>
  <c r="S11" i="19"/>
  <c r="K38" i="24"/>
  <c r="C29" i="24"/>
  <c r="G36" i="24"/>
  <c r="I33" i="24"/>
  <c r="K37" i="24"/>
  <c r="C36" i="24"/>
  <c r="E36" i="24"/>
  <c r="E28" i="24"/>
  <c r="G34" i="24"/>
  <c r="I28" i="24"/>
  <c r="K35" i="24"/>
  <c r="C35" i="24"/>
  <c r="E35" i="24"/>
  <c r="G33" i="24"/>
  <c r="I38" i="24"/>
  <c r="K34" i="24"/>
  <c r="C34" i="24"/>
  <c r="E34" i="24"/>
  <c r="K33" i="24"/>
  <c r="K28" i="24"/>
  <c r="C21" i="24"/>
  <c r="E19" i="24"/>
  <c r="G25" i="24"/>
  <c r="I30" i="24"/>
  <c r="I22" i="24"/>
  <c r="K26" i="24"/>
  <c r="C19" i="24"/>
  <c r="E18" i="24"/>
  <c r="G24" i="24"/>
  <c r="I29" i="24"/>
  <c r="I18" i="24"/>
  <c r="K25" i="24"/>
  <c r="C30" i="24"/>
  <c r="C27" i="24"/>
  <c r="C18" i="24"/>
  <c r="E27" i="24"/>
  <c r="K32" i="24"/>
  <c r="K24" i="24"/>
  <c r="C26" i="24"/>
  <c r="E26" i="24"/>
  <c r="G30" i="24"/>
  <c r="I27" i="24"/>
  <c r="K31" i="24"/>
  <c r="K23" i="24"/>
  <c r="C25" i="24"/>
  <c r="E25" i="24"/>
  <c r="I26" i="24"/>
  <c r="K18" i="24"/>
  <c r="K27" i="24"/>
  <c r="E24" i="24"/>
  <c r="K20" i="24"/>
  <c r="C9" i="24"/>
  <c r="C14" i="24"/>
  <c r="E21" i="24"/>
  <c r="E13" i="24"/>
  <c r="G17" i="24"/>
  <c r="I12" i="24"/>
  <c r="I15" i="24"/>
  <c r="K19" i="24"/>
  <c r="C20" i="24"/>
  <c r="C12" i="24"/>
  <c r="G8" i="24"/>
  <c r="G15" i="24"/>
  <c r="I21" i="24"/>
  <c r="I13" i="24"/>
  <c r="K17" i="24"/>
  <c r="G11" i="24"/>
  <c r="G14" i="24"/>
  <c r="I20" i="24"/>
  <c r="K16" i="24"/>
  <c r="I14" i="24"/>
  <c r="E17" i="24"/>
  <c r="G13" i="24"/>
  <c r="I19" i="24"/>
  <c r="C17" i="24"/>
  <c r="E16" i="24"/>
  <c r="G20" i="24"/>
  <c r="G12" i="24"/>
  <c r="E20" i="24"/>
  <c r="E8" i="24"/>
  <c r="G19" i="24"/>
  <c r="G25" i="14"/>
  <c r="C9" i="14"/>
  <c r="X60" i="12"/>
  <c r="Y60" i="12" s="1"/>
  <c r="X61" i="12"/>
  <c r="Y61" i="12" s="1"/>
  <c r="T61" i="12"/>
  <c r="U61" i="12" s="1"/>
  <c r="X35" i="12"/>
  <c r="Y35" i="12" s="1"/>
  <c r="V42" i="12"/>
  <c r="W42" i="12" s="1"/>
  <c r="C13" i="16"/>
  <c r="C12" i="16"/>
  <c r="C19" i="16"/>
  <c r="C11" i="16"/>
  <c r="C18" i="16"/>
  <c r="C10" i="16"/>
  <c r="C17" i="16"/>
  <c r="C9" i="16"/>
  <c r="C9" i="22"/>
  <c r="C24" i="22"/>
  <c r="C23" i="22"/>
  <c r="C15" i="22"/>
  <c r="C22" i="22"/>
  <c r="C14" i="22"/>
  <c r="C21" i="22"/>
  <c r="C13" i="22"/>
  <c r="C20" i="22"/>
  <c r="C12" i="22"/>
  <c r="C8" i="22"/>
  <c r="C19" i="22"/>
  <c r="C11" i="22"/>
  <c r="C26" i="22"/>
  <c r="C18" i="22"/>
  <c r="C10" i="22"/>
  <c r="C25" i="22"/>
  <c r="C17" i="22"/>
  <c r="K11" i="24"/>
  <c r="V22" i="19"/>
  <c r="W22" i="19" s="1"/>
  <c r="T8" i="19"/>
  <c r="U8" i="19" s="1"/>
  <c r="I11" i="24"/>
  <c r="C10" i="24"/>
  <c r="K12" i="24"/>
  <c r="E11" i="24"/>
  <c r="K10" i="24"/>
  <c r="I9" i="24"/>
  <c r="G10" i="24"/>
  <c r="K9" i="24"/>
  <c r="E10" i="24"/>
  <c r="G9" i="24"/>
  <c r="J8" i="5"/>
  <c r="P6" i="5"/>
  <c r="P10" i="5"/>
  <c r="P18" i="5"/>
  <c r="M5" i="5"/>
  <c r="S6" i="2"/>
  <c r="A3" i="21"/>
  <c r="A3" i="23" s="1"/>
  <c r="T60" i="12"/>
  <c r="U60" i="12" s="1"/>
  <c r="V52" i="12"/>
  <c r="W52" i="12" s="1"/>
  <c r="V51" i="12"/>
  <c r="W51" i="12" s="1"/>
  <c r="V48" i="12"/>
  <c r="W48" i="12" s="1"/>
  <c r="V61" i="12"/>
  <c r="W61" i="12" s="1"/>
  <c r="S60" i="12"/>
  <c r="V57" i="12"/>
  <c r="W57" i="12" s="1"/>
  <c r="T57" i="12"/>
  <c r="U57" i="12" s="1"/>
  <c r="S59" i="12"/>
  <c r="X58" i="12"/>
  <c r="Y58" i="12" s="1"/>
  <c r="X59" i="12"/>
  <c r="Y59" i="12" s="1"/>
  <c r="X57" i="12"/>
  <c r="Y57" i="12" s="1"/>
  <c r="V59" i="12"/>
  <c r="W59" i="12" s="1"/>
  <c r="V58" i="12"/>
  <c r="W58" i="12" s="1"/>
  <c r="S29" i="12"/>
  <c r="T42" i="12"/>
  <c r="U42" i="12" s="1"/>
  <c r="X26" i="12"/>
  <c r="Y26" i="12" s="1"/>
  <c r="X31" i="12"/>
  <c r="Y31" i="12" s="1"/>
  <c r="S41" i="12"/>
  <c r="T35" i="12"/>
  <c r="U35" i="12" s="1"/>
  <c r="S42" i="12"/>
  <c r="V40" i="12"/>
  <c r="W40" i="12" s="1"/>
  <c r="V38" i="12"/>
  <c r="W38" i="12" s="1"/>
  <c r="V36" i="12"/>
  <c r="W36" i="12" s="1"/>
  <c r="S35" i="12"/>
  <c r="T28" i="12"/>
  <c r="U28" i="12" s="1"/>
  <c r="T24" i="12"/>
  <c r="U24" i="12" s="1"/>
  <c r="T40" i="12"/>
  <c r="U40" i="12" s="1"/>
  <c r="T36" i="12"/>
  <c r="U36" i="12" s="1"/>
  <c r="X24" i="12"/>
  <c r="Y24" i="12" s="1"/>
  <c r="X40" i="12"/>
  <c r="Y40" i="12" s="1"/>
  <c r="X38" i="12"/>
  <c r="Y38" i="12" s="1"/>
  <c r="T41" i="12"/>
  <c r="U41" i="12" s="1"/>
  <c r="S38" i="12"/>
  <c r="T23" i="12"/>
  <c r="U23" i="12" s="1"/>
  <c r="X29" i="12"/>
  <c r="Y29" i="12" s="1"/>
  <c r="X41" i="12"/>
  <c r="Y41" i="12" s="1"/>
  <c r="X37" i="12"/>
  <c r="Y37" i="12" s="1"/>
  <c r="X23" i="12"/>
  <c r="Y23" i="12" s="1"/>
  <c r="V41" i="12"/>
  <c r="W41" i="12" s="1"/>
  <c r="V39" i="12"/>
  <c r="W39" i="12" s="1"/>
  <c r="V37" i="12"/>
  <c r="W37" i="12" s="1"/>
  <c r="T31" i="12"/>
  <c r="U31" i="12" s="1"/>
  <c r="X42" i="12"/>
  <c r="Y42" i="12" s="1"/>
  <c r="T39" i="12"/>
  <c r="U39" i="12" s="1"/>
  <c r="F2" i="13"/>
  <c r="E2" i="21"/>
  <c r="S64" i="13"/>
  <c r="X38" i="13"/>
  <c r="Y38" i="13" s="1"/>
  <c r="T38" i="13"/>
  <c r="U38" i="13" s="1"/>
  <c r="I36" i="14"/>
  <c r="G29" i="14"/>
  <c r="I24" i="14"/>
  <c r="K16" i="14"/>
  <c r="C33" i="14"/>
  <c r="C11" i="14"/>
  <c r="G18" i="14"/>
  <c r="K17" i="14"/>
  <c r="K29" i="14"/>
  <c r="K27" i="14"/>
  <c r="C26" i="14"/>
  <c r="K24" i="14"/>
  <c r="K15" i="14"/>
  <c r="C28" i="14"/>
  <c r="E9" i="14"/>
  <c r="G23" i="14"/>
  <c r="K25" i="14"/>
  <c r="C25" i="14"/>
  <c r="C34" i="14"/>
  <c r="I27" i="14"/>
  <c r="E18" i="14"/>
  <c r="C23" i="14"/>
  <c r="E19" i="14"/>
  <c r="G33" i="14"/>
  <c r="K33" i="14"/>
  <c r="E2" i="12"/>
  <c r="K37" i="14"/>
  <c r="E24" i="14"/>
  <c r="I19" i="14"/>
  <c r="C22" i="14"/>
  <c r="E27" i="14"/>
  <c r="I14" i="14"/>
  <c r="K35" i="14"/>
  <c r="K23" i="14"/>
  <c r="I35" i="14"/>
  <c r="E23" i="14"/>
  <c r="I18" i="14"/>
  <c r="C19" i="14"/>
  <c r="E33" i="14"/>
  <c r="I28" i="14"/>
  <c r="I34" i="14"/>
  <c r="K21" i="14"/>
  <c r="I17" i="14"/>
  <c r="C18" i="14"/>
  <c r="G9" i="14"/>
  <c r="I30" i="14"/>
  <c r="G30" i="14"/>
  <c r="G15" i="14"/>
  <c r="C16" i="14"/>
  <c r="G16" i="14"/>
  <c r="T11" i="19"/>
  <c r="U11" i="19" s="1"/>
  <c r="V17" i="19"/>
  <c r="W17" i="19" s="1"/>
  <c r="S12" i="19"/>
  <c r="X27" i="19"/>
  <c r="Y27" i="19" s="1"/>
  <c r="T26" i="19"/>
  <c r="U26" i="19" s="1"/>
  <c r="X23" i="19"/>
  <c r="Y23" i="19" s="1"/>
  <c r="T22" i="19"/>
  <c r="U22" i="19" s="1"/>
  <c r="X21" i="19"/>
  <c r="Y21" i="19" s="1"/>
  <c r="S28" i="19"/>
  <c r="V26" i="19"/>
  <c r="W26" i="19" s="1"/>
  <c r="T17" i="19"/>
  <c r="U17" i="19" s="1"/>
  <c r="X17" i="19"/>
  <c r="Y17" i="19" s="1"/>
  <c r="T16" i="19"/>
  <c r="U16" i="19" s="1"/>
  <c r="V27" i="19"/>
  <c r="W27" i="19" s="1"/>
  <c r="S26" i="19"/>
  <c r="V23" i="19"/>
  <c r="W23" i="19" s="1"/>
  <c r="S22" i="19"/>
  <c r="S29" i="19"/>
  <c r="T10" i="19"/>
  <c r="U10" i="19" s="1"/>
  <c r="X11" i="19"/>
  <c r="Y11" i="19" s="1"/>
  <c r="S17" i="19"/>
  <c r="V14" i="19"/>
  <c r="W14" i="19" s="1"/>
  <c r="S13" i="19"/>
  <c r="V8" i="19"/>
  <c r="W8" i="19" s="1"/>
  <c r="X28" i="19"/>
  <c r="Y28" i="19" s="1"/>
  <c r="T27" i="19"/>
  <c r="U27" i="19" s="1"/>
  <c r="X24" i="19"/>
  <c r="Y24" i="19" s="1"/>
  <c r="T23" i="19"/>
  <c r="U23" i="19" s="1"/>
  <c r="X13" i="19"/>
  <c r="Y13" i="19" s="1"/>
  <c r="S9" i="19"/>
  <c r="X15" i="19"/>
  <c r="Y15" i="19" s="1"/>
  <c r="T14" i="19"/>
  <c r="U14" i="19" s="1"/>
  <c r="V28" i="19"/>
  <c r="W28" i="19" s="1"/>
  <c r="S27" i="19"/>
  <c r="V24" i="19"/>
  <c r="W24" i="19" s="1"/>
  <c r="S23" i="19"/>
  <c r="T9" i="19"/>
  <c r="U9" i="19" s="1"/>
  <c r="X10" i="19"/>
  <c r="Y10" i="19" s="1"/>
  <c r="V15" i="19"/>
  <c r="W15" i="19" s="1"/>
  <c r="S14" i="19"/>
  <c r="X29" i="19"/>
  <c r="Y29" i="19" s="1"/>
  <c r="X25" i="19"/>
  <c r="Y25" i="19" s="1"/>
  <c r="T24" i="19"/>
  <c r="U24" i="19" s="1"/>
  <c r="T12" i="19"/>
  <c r="U12" i="19" s="1"/>
  <c r="S25" i="19"/>
  <c r="V9" i="19"/>
  <c r="W9" i="19" s="1"/>
  <c r="X16" i="19"/>
  <c r="Y16" i="19" s="1"/>
  <c r="T15" i="19"/>
  <c r="U15" i="19" s="1"/>
  <c r="X12" i="19"/>
  <c r="Y12" i="19" s="1"/>
  <c r="V25" i="19"/>
  <c r="W25" i="19" s="1"/>
  <c r="S24" i="19"/>
  <c r="X9" i="19"/>
  <c r="Y9" i="19" s="1"/>
  <c r="V16" i="19"/>
  <c r="W16" i="19" s="1"/>
  <c r="V12" i="19"/>
  <c r="W12" i="19" s="1"/>
  <c r="X26" i="19"/>
  <c r="Y26" i="19" s="1"/>
  <c r="T25" i="19"/>
  <c r="U25" i="19" s="1"/>
  <c r="X22" i="19"/>
  <c r="Y22" i="19" s="1"/>
  <c r="T21" i="19"/>
  <c r="U21" i="19" s="1"/>
  <c r="V29" i="19"/>
  <c r="W29" i="19" s="1"/>
  <c r="V13" i="19"/>
  <c r="W13" i="19" s="1"/>
  <c r="T29" i="19"/>
  <c r="U29" i="19" s="1"/>
  <c r="S15" i="19"/>
  <c r="T13" i="19"/>
  <c r="U13" i="19" s="1"/>
  <c r="S10" i="19"/>
  <c r="X14" i="19"/>
  <c r="Y14" i="19" s="1"/>
  <c r="V11" i="19"/>
  <c r="W11" i="19" s="1"/>
  <c r="V10" i="19"/>
  <c r="W10" i="19" s="1"/>
  <c r="T28" i="19"/>
  <c r="U28" i="19" s="1"/>
  <c r="S16" i="19"/>
  <c r="D19" i="5"/>
  <c r="D11" i="5"/>
  <c r="M13" i="5"/>
  <c r="D28" i="5"/>
  <c r="D18" i="5"/>
  <c r="D10" i="5"/>
  <c r="S28" i="5"/>
  <c r="G20" i="5"/>
  <c r="G12" i="5"/>
  <c r="J16" i="5"/>
  <c r="S14" i="5"/>
  <c r="S22" i="5"/>
  <c r="D25" i="5"/>
  <c r="D17" i="5"/>
  <c r="D9" i="5"/>
  <c r="G19" i="5"/>
  <c r="G11" i="5"/>
  <c r="J23" i="5"/>
  <c r="J15" i="5"/>
  <c r="J7" i="5"/>
  <c r="M20" i="5"/>
  <c r="M12" i="5"/>
  <c r="M23" i="5"/>
  <c r="P25" i="5"/>
  <c r="P17" i="5"/>
  <c r="P9" i="5"/>
  <c r="S21" i="5"/>
  <c r="S13" i="5"/>
  <c r="S29" i="5"/>
  <c r="M21" i="5"/>
  <c r="D24" i="5"/>
  <c r="D16" i="5"/>
  <c r="D8" i="5"/>
  <c r="G18" i="5"/>
  <c r="G10" i="5"/>
  <c r="J22" i="5"/>
  <c r="J14" i="5"/>
  <c r="J6" i="5"/>
  <c r="M19" i="5"/>
  <c r="M11" i="5"/>
  <c r="M18" i="5"/>
  <c r="P24" i="5"/>
  <c r="P16" i="5"/>
  <c r="P8" i="5"/>
  <c r="S20" i="5"/>
  <c r="S12" i="5"/>
  <c r="D23" i="5"/>
  <c r="D15" i="5"/>
  <c r="D7" i="5"/>
  <c r="G25" i="5"/>
  <c r="G17" i="5"/>
  <c r="G9" i="5"/>
  <c r="J21" i="5"/>
  <c r="J5" i="5"/>
  <c r="M28" i="5"/>
  <c r="M10" i="5"/>
  <c r="M7" i="5"/>
  <c r="P23" i="5"/>
  <c r="P15" i="5"/>
  <c r="P7" i="5"/>
  <c r="S19" i="5"/>
  <c r="S11" i="5"/>
  <c r="J24" i="5"/>
  <c r="D4" i="5"/>
  <c r="D22" i="5"/>
  <c r="D14" i="5"/>
  <c r="D6" i="5"/>
  <c r="G24" i="5"/>
  <c r="G16" i="5"/>
  <c r="G8" i="5"/>
  <c r="J20" i="5"/>
  <c r="J12" i="5"/>
  <c r="J13" i="5"/>
  <c r="M25" i="5"/>
  <c r="M17" i="5"/>
  <c r="M9" i="5"/>
  <c r="P22" i="5"/>
  <c r="P14" i="5"/>
  <c r="P28" i="5"/>
  <c r="S6" i="5"/>
  <c r="S18" i="5"/>
  <c r="S10" i="5"/>
  <c r="D21" i="5"/>
  <c r="D13" i="5"/>
  <c r="D5" i="5"/>
  <c r="G23" i="5"/>
  <c r="G15" i="5"/>
  <c r="G7" i="5"/>
  <c r="J29" i="5"/>
  <c r="J19" i="5"/>
  <c r="J11" i="5"/>
  <c r="M24" i="5"/>
  <c r="M16" i="5"/>
  <c r="M8" i="5"/>
  <c r="P21" i="5"/>
  <c r="P13" i="5"/>
  <c r="P29" i="5"/>
  <c r="S25" i="5"/>
  <c r="S17" i="5"/>
  <c r="S9" i="5"/>
  <c r="D20" i="5"/>
  <c r="D12" i="5"/>
  <c r="G4" i="5"/>
  <c r="G22" i="5"/>
  <c r="G14" i="5"/>
  <c r="G6" i="5"/>
  <c r="J28" i="5"/>
  <c r="J18" i="5"/>
  <c r="J10" i="5"/>
  <c r="M15" i="5"/>
  <c r="P20" i="5"/>
  <c r="P12" i="5"/>
  <c r="P30" i="5"/>
  <c r="S24" i="5"/>
  <c r="S16" i="5"/>
  <c r="S8" i="5"/>
  <c r="G21" i="5"/>
  <c r="G13" i="5"/>
  <c r="G5" i="5"/>
  <c r="J25" i="5"/>
  <c r="J17" i="5"/>
  <c r="J9" i="5"/>
  <c r="M22" i="5"/>
  <c r="M14" i="5"/>
  <c r="M6" i="5"/>
  <c r="P19" i="5"/>
  <c r="P11" i="5"/>
  <c r="S23" i="5"/>
  <c r="S15" i="5"/>
  <c r="X23" i="11"/>
  <c r="Y23" i="11" s="1"/>
  <c r="T17" i="11"/>
  <c r="U17" i="11" s="1"/>
  <c r="T30" i="11"/>
  <c r="U30" i="11" s="1"/>
  <c r="K10" i="14"/>
  <c r="S7" i="2"/>
  <c r="S13" i="2"/>
  <c r="A6" i="22"/>
  <c r="F2" i="23"/>
  <c r="A10" i="24"/>
  <c r="L9" i="24"/>
  <c r="L5" i="24"/>
  <c r="L4" i="24"/>
  <c r="K3" i="4"/>
  <c r="Y8" i="19"/>
  <c r="S61" i="12"/>
  <c r="S57" i="12"/>
  <c r="T48" i="12"/>
  <c r="U48" i="12" s="1"/>
  <c r="X52" i="12"/>
  <c r="Y52" i="12" s="1"/>
  <c r="S51" i="12"/>
  <c r="X56" i="12"/>
  <c r="Y56" i="12" s="1"/>
  <c r="X51" i="12"/>
  <c r="Y51" i="12" s="1"/>
  <c r="X50" i="12"/>
  <c r="Y50" i="12" s="1"/>
  <c r="T56" i="12"/>
  <c r="U56" i="12" s="1"/>
  <c r="S52" i="12"/>
  <c r="S48" i="12"/>
  <c r="S58" i="12"/>
  <c r="T58" i="12"/>
  <c r="U58" i="12" s="1"/>
  <c r="X49" i="12"/>
  <c r="Y49" i="12" s="1"/>
  <c r="S56" i="12"/>
  <c r="V60" i="12"/>
  <c r="W60" i="12" s="1"/>
  <c r="T59" i="12"/>
  <c r="U59" i="12" s="1"/>
  <c r="T50" i="12"/>
  <c r="U50" i="12" s="1"/>
  <c r="V49" i="12"/>
  <c r="W49" i="12" s="1"/>
  <c r="T51" i="12"/>
  <c r="U51" i="12" s="1"/>
  <c r="V56" i="12"/>
  <c r="W56" i="12" s="1"/>
  <c r="V47" i="12"/>
  <c r="W47" i="12" s="1"/>
  <c r="T52" i="12"/>
  <c r="U52" i="12" s="1"/>
  <c r="X46" i="12"/>
  <c r="Y46" i="12" s="1"/>
  <c r="V50" i="12"/>
  <c r="W50" i="12" s="1"/>
  <c r="T49" i="12"/>
  <c r="U49" i="12" s="1"/>
  <c r="T46" i="12"/>
  <c r="U46" i="12" s="1"/>
  <c r="S49" i="12"/>
  <c r="S46" i="12"/>
  <c r="X48" i="12"/>
  <c r="Y48" i="12" s="1"/>
  <c r="S47" i="12"/>
  <c r="S50" i="12"/>
  <c r="T47" i="12"/>
  <c r="U47" i="12" s="1"/>
  <c r="V46" i="12"/>
  <c r="W46" i="12" s="1"/>
  <c r="S39" i="12"/>
  <c r="X30" i="12"/>
  <c r="Y30" i="12" s="1"/>
  <c r="X28" i="12"/>
  <c r="Y28" i="12" s="1"/>
  <c r="S26" i="12"/>
  <c r="S36" i="12"/>
  <c r="V24" i="12"/>
  <c r="W24" i="12" s="1"/>
  <c r="X39" i="12"/>
  <c r="Y39" i="12" s="1"/>
  <c r="T37" i="12"/>
  <c r="U37" i="12" s="1"/>
  <c r="V30" i="12"/>
  <c r="W30" i="12" s="1"/>
  <c r="S40" i="12"/>
  <c r="S31" i="12"/>
  <c r="S28" i="12"/>
  <c r="S37" i="12"/>
  <c r="V28" i="12"/>
  <c r="W28" i="12" s="1"/>
  <c r="S24" i="12"/>
  <c r="T38" i="12"/>
  <c r="U38" i="12" s="1"/>
  <c r="X36" i="12"/>
  <c r="Y36" i="12" s="1"/>
  <c r="V29" i="12"/>
  <c r="W29" i="12" s="1"/>
  <c r="X25" i="12"/>
  <c r="Y25" i="12" s="1"/>
  <c r="V25" i="12"/>
  <c r="W25" i="12" s="1"/>
  <c r="T29" i="12"/>
  <c r="U29" i="12" s="1"/>
  <c r="V26" i="12"/>
  <c r="W26" i="12" s="1"/>
  <c r="T25" i="12"/>
  <c r="U25" i="12" s="1"/>
  <c r="S23" i="12"/>
  <c r="S25" i="12"/>
  <c r="V23" i="12"/>
  <c r="W23" i="12" s="1"/>
  <c r="V35" i="12"/>
  <c r="W35" i="12" s="1"/>
  <c r="V31" i="12"/>
  <c r="W31" i="12" s="1"/>
  <c r="T30" i="12"/>
  <c r="U30" i="12" s="1"/>
  <c r="T26" i="12"/>
  <c r="U26" i="12" s="1"/>
  <c r="S30" i="12"/>
  <c r="T89" i="13"/>
  <c r="U89" i="13" s="1"/>
  <c r="T70" i="13"/>
  <c r="U70" i="13" s="1"/>
  <c r="T87" i="13"/>
  <c r="U87" i="13" s="1"/>
  <c r="T69" i="13"/>
  <c r="U69" i="13" s="1"/>
  <c r="T68" i="13"/>
  <c r="U68" i="13" s="1"/>
  <c r="T67" i="13"/>
  <c r="U67" i="13" s="1"/>
  <c r="T90" i="13"/>
  <c r="U90" i="13" s="1"/>
  <c r="T79" i="13"/>
  <c r="U79" i="13" s="1"/>
  <c r="T91" i="13"/>
  <c r="U91" i="13" s="1"/>
  <c r="T80" i="13"/>
  <c r="U80" i="13" s="1"/>
  <c r="T92" i="13"/>
  <c r="U92" i="13" s="1"/>
  <c r="T81" i="13"/>
  <c r="U81" i="13" s="1"/>
  <c r="T64" i="13"/>
  <c r="U64" i="13" s="1"/>
  <c r="T82" i="13"/>
  <c r="U82" i="13" s="1"/>
  <c r="T66" i="13"/>
  <c r="U66" i="13" s="1"/>
  <c r="T78" i="13"/>
  <c r="U78" i="13" s="1"/>
  <c r="T75" i="13"/>
  <c r="U75" i="13" s="1"/>
  <c r="T83" i="13"/>
  <c r="U83" i="13" s="1"/>
  <c r="T76" i="13"/>
  <c r="U76" i="13" s="1"/>
  <c r="T88" i="13"/>
  <c r="U88" i="13" s="1"/>
  <c r="T65" i="13"/>
  <c r="U65" i="13" s="1"/>
  <c r="T77" i="13"/>
  <c r="U77" i="13" s="1"/>
  <c r="T46" i="13"/>
  <c r="U46" i="13" s="1"/>
  <c r="T57" i="13"/>
  <c r="U57" i="13" s="1"/>
  <c r="T45" i="13"/>
  <c r="U45" i="13" s="1"/>
  <c r="T43" i="13"/>
  <c r="U43" i="13" s="1"/>
  <c r="T42" i="13"/>
  <c r="U42" i="13" s="1"/>
  <c r="T44" i="13"/>
  <c r="U44" i="13" s="1"/>
  <c r="T40" i="13"/>
  <c r="U40" i="13" s="1"/>
  <c r="T52" i="13"/>
  <c r="U52" i="13" s="1"/>
  <c r="T58" i="13"/>
  <c r="U58" i="13" s="1"/>
  <c r="T41" i="13"/>
  <c r="U41" i="13" s="1"/>
  <c r="T53" i="13"/>
  <c r="U53" i="13" s="1"/>
  <c r="T54" i="13"/>
  <c r="U54" i="13" s="1"/>
  <c r="T39" i="13"/>
  <c r="U39" i="13" s="1"/>
  <c r="T55" i="13"/>
  <c r="U55" i="13" s="1"/>
  <c r="T51" i="13"/>
  <c r="U51" i="13" s="1"/>
  <c r="T56" i="13"/>
  <c r="U56" i="13" s="1"/>
  <c r="C24" i="14"/>
  <c r="E26" i="14"/>
  <c r="E34" i="14"/>
  <c r="G24" i="14"/>
  <c r="I29" i="14"/>
  <c r="I37" i="14"/>
  <c r="K26" i="14"/>
  <c r="K34" i="14"/>
  <c r="C30" i="14"/>
  <c r="E28" i="14"/>
  <c r="G26" i="14"/>
  <c r="G34" i="14"/>
  <c r="K28" i="14"/>
  <c r="K36" i="14"/>
  <c r="C29" i="14"/>
  <c r="C21" i="14"/>
  <c r="E29" i="14"/>
  <c r="G27" i="14"/>
  <c r="G35" i="14"/>
  <c r="I21" i="14"/>
  <c r="E35" i="14"/>
  <c r="C20" i="14"/>
  <c r="E21" i="14"/>
  <c r="E30" i="14"/>
  <c r="G28" i="14"/>
  <c r="G36" i="14"/>
  <c r="I25" i="14"/>
  <c r="I33" i="14"/>
  <c r="K30" i="14"/>
  <c r="K38" i="14"/>
  <c r="C27" i="14"/>
  <c r="I26" i="14"/>
  <c r="E25" i="14"/>
  <c r="G21" i="14"/>
  <c r="I20" i="14"/>
  <c r="C17" i="14"/>
  <c r="E12" i="14"/>
  <c r="E20" i="14"/>
  <c r="G17" i="14"/>
  <c r="K18" i="14"/>
  <c r="C15" i="14"/>
  <c r="E14" i="14"/>
  <c r="E22" i="14"/>
  <c r="I9" i="14"/>
  <c r="G19" i="14"/>
  <c r="I15" i="14"/>
  <c r="I23" i="14"/>
  <c r="K20" i="14"/>
  <c r="C14" i="14"/>
  <c r="E15" i="14"/>
  <c r="K9" i="14"/>
  <c r="G20" i="14"/>
  <c r="I16" i="14"/>
  <c r="I22" i="14"/>
  <c r="C13" i="14"/>
  <c r="E16" i="14"/>
  <c r="G13" i="14"/>
  <c r="K22" i="14"/>
  <c r="K19" i="14"/>
  <c r="C12" i="14"/>
  <c r="E17" i="14"/>
  <c r="G14" i="14"/>
  <c r="G22" i="14"/>
  <c r="I13" i="14"/>
  <c r="C10" i="14"/>
  <c r="E11" i="14"/>
  <c r="K14" i="14"/>
  <c r="G12" i="14"/>
  <c r="K13" i="14"/>
  <c r="I12" i="14"/>
  <c r="E10" i="14"/>
  <c r="G11" i="14"/>
  <c r="I11" i="14"/>
  <c r="G10" i="14"/>
  <c r="K12" i="14"/>
  <c r="T19" i="11"/>
  <c r="U19" i="11" s="1"/>
  <c r="T11" i="11"/>
  <c r="U11" i="11" s="1"/>
  <c r="T16" i="11"/>
  <c r="U16" i="11" s="1"/>
  <c r="K11" i="14"/>
  <c r="T14" i="11"/>
  <c r="U14" i="11" s="1"/>
  <c r="T13" i="11"/>
  <c r="U13" i="11" s="1"/>
  <c r="T12" i="11"/>
  <c r="U12" i="11" s="1"/>
  <c r="T18" i="11"/>
  <c r="U18" i="11" s="1"/>
  <c r="T29" i="11"/>
  <c r="U29" i="11" s="1"/>
  <c r="T24" i="11"/>
  <c r="U24" i="11" s="1"/>
  <c r="T28" i="11"/>
  <c r="U28" i="11" s="1"/>
  <c r="T10" i="11"/>
  <c r="U10" i="11" s="1"/>
  <c r="T27" i="11"/>
  <c r="U27" i="11" s="1"/>
  <c r="T15" i="11"/>
  <c r="U15" i="11" s="1"/>
  <c r="T34" i="11"/>
  <c r="U34" i="11" s="1"/>
  <c r="T26" i="11"/>
  <c r="U26" i="11" s="1"/>
  <c r="T35" i="11"/>
  <c r="U35" i="11" s="1"/>
  <c r="T8" i="11"/>
  <c r="U8" i="11" s="1"/>
  <c r="T33" i="11"/>
  <c r="U33" i="11" s="1"/>
  <c r="T25" i="11"/>
  <c r="U25" i="11" s="1"/>
  <c r="T32" i="11"/>
  <c r="U32" i="11" s="1"/>
  <c r="T9" i="11"/>
  <c r="U9" i="11" s="1"/>
  <c r="T31" i="11"/>
  <c r="U31" i="11" s="1"/>
  <c r="P22" i="2"/>
  <c r="S38" i="13"/>
  <c r="V88" i="13"/>
  <c r="W88" i="13" s="1"/>
  <c r="V65" i="13"/>
  <c r="W65" i="13" s="1"/>
  <c r="X87" i="13"/>
  <c r="Y87" i="13" s="1"/>
  <c r="S91" i="13"/>
  <c r="V64" i="13"/>
  <c r="W64" i="13" s="1"/>
  <c r="V77" i="13"/>
  <c r="W77" i="13" s="1"/>
  <c r="S87" i="13"/>
  <c r="S69" i="13"/>
  <c r="X90" i="13"/>
  <c r="Y90" i="13" s="1"/>
  <c r="V82" i="13"/>
  <c r="W82" i="13" s="1"/>
  <c r="X79" i="13"/>
  <c r="Y79" i="13" s="1"/>
  <c r="S77" i="13"/>
  <c r="X68" i="13"/>
  <c r="Y68" i="13" s="1"/>
  <c r="S66" i="13"/>
  <c r="X82" i="13"/>
  <c r="Y82" i="13" s="1"/>
  <c r="V79" i="13"/>
  <c r="W79" i="13" s="1"/>
  <c r="X92" i="13"/>
  <c r="Y92" i="13" s="1"/>
  <c r="S90" i="13"/>
  <c r="V87" i="13"/>
  <c r="W87" i="13" s="1"/>
  <c r="X81" i="13"/>
  <c r="Y81" i="13" s="1"/>
  <c r="S79" i="13"/>
  <c r="V76" i="13"/>
  <c r="W76" i="13" s="1"/>
  <c r="X70" i="13"/>
  <c r="Y70" i="13" s="1"/>
  <c r="S78" i="13"/>
  <c r="V68" i="13"/>
  <c r="W68" i="13" s="1"/>
  <c r="X51" i="13"/>
  <c r="Y51" i="13" s="1"/>
  <c r="X64" i="13"/>
  <c r="Y64" i="13" s="1"/>
  <c r="V92" i="13"/>
  <c r="W92" i="13" s="1"/>
  <c r="V81" i="13"/>
  <c r="W81" i="13" s="1"/>
  <c r="X78" i="13"/>
  <c r="Y78" i="13" s="1"/>
  <c r="V70" i="13"/>
  <c r="W70" i="13" s="1"/>
  <c r="X67" i="13"/>
  <c r="Y67" i="13" s="1"/>
  <c r="S65" i="13"/>
  <c r="S92" i="13"/>
  <c r="V89" i="13"/>
  <c r="W89" i="13" s="1"/>
  <c r="X83" i="13"/>
  <c r="Y83" i="13" s="1"/>
  <c r="S81" i="13"/>
  <c r="V78" i="13"/>
  <c r="W78" i="13" s="1"/>
  <c r="X75" i="13"/>
  <c r="Y75" i="13" s="1"/>
  <c r="V67" i="13"/>
  <c r="W67" i="13" s="1"/>
  <c r="X76" i="13"/>
  <c r="Y76" i="13" s="1"/>
  <c r="S51" i="13"/>
  <c r="V90" i="13"/>
  <c r="W90" i="13" s="1"/>
  <c r="X91" i="13"/>
  <c r="Y91" i="13" s="1"/>
  <c r="S89" i="13"/>
  <c r="V83" i="13"/>
  <c r="W83" i="13" s="1"/>
  <c r="X80" i="13"/>
  <c r="Y80" i="13" s="1"/>
  <c r="X69" i="13"/>
  <c r="Y69" i="13" s="1"/>
  <c r="S67" i="13"/>
  <c r="X65" i="13"/>
  <c r="Y65" i="13" s="1"/>
  <c r="V91" i="13"/>
  <c r="W91" i="13" s="1"/>
  <c r="X88" i="13"/>
  <c r="Y88" i="13" s="1"/>
  <c r="S83" i="13"/>
  <c r="V80" i="13"/>
  <c r="W80" i="13" s="1"/>
  <c r="X77" i="13"/>
  <c r="Y77" i="13" s="1"/>
  <c r="S75" i="13"/>
  <c r="V69" i="13"/>
  <c r="W69" i="13" s="1"/>
  <c r="X66" i="13"/>
  <c r="Y66" i="13" s="1"/>
  <c r="S70" i="13"/>
  <c r="V66" i="13"/>
  <c r="W66" i="13" s="1"/>
  <c r="X89" i="13"/>
  <c r="Y89" i="13" s="1"/>
  <c r="V75" i="13"/>
  <c r="W75" i="13" s="1"/>
  <c r="S68" i="13"/>
  <c r="S82" i="13"/>
  <c r="S76" i="13"/>
  <c r="X57" i="13"/>
  <c r="Y57" i="13" s="1"/>
  <c r="S55" i="13"/>
  <c r="V52" i="13"/>
  <c r="W52" i="13" s="1"/>
  <c r="X46" i="13"/>
  <c r="Y46" i="13" s="1"/>
  <c r="S88" i="13"/>
  <c r="S80" i="13"/>
  <c r="V51" i="13"/>
  <c r="W51" i="13" s="1"/>
  <c r="S8" i="11"/>
  <c r="S44" i="13"/>
  <c r="S57" i="13"/>
  <c r="S54" i="13"/>
  <c r="V44" i="13"/>
  <c r="W44" i="13" s="1"/>
  <c r="X56" i="13"/>
  <c r="Y56" i="13" s="1"/>
  <c r="V56" i="13"/>
  <c r="W56" i="13" s="1"/>
  <c r="V45" i="13"/>
  <c r="W45" i="13" s="1"/>
  <c r="X58" i="13"/>
  <c r="Y58" i="13" s="1"/>
  <c r="V53" i="13"/>
  <c r="W53" i="13" s="1"/>
  <c r="S45" i="13"/>
  <c r="V42" i="13"/>
  <c r="W42" i="13" s="1"/>
  <c r="X39" i="13"/>
  <c r="Y39" i="13" s="1"/>
  <c r="X52" i="13"/>
  <c r="Y52" i="13" s="1"/>
  <c r="S56" i="13"/>
  <c r="V43" i="13"/>
  <c r="W43" i="13" s="1"/>
  <c r="X45" i="13"/>
  <c r="Y45" i="13" s="1"/>
  <c r="V58" i="13"/>
  <c r="W58" i="13" s="1"/>
  <c r="S53" i="13"/>
  <c r="X44" i="13"/>
  <c r="Y44" i="13" s="1"/>
  <c r="V39" i="13"/>
  <c r="W39" i="13" s="1"/>
  <c r="V41" i="13"/>
  <c r="W41" i="13" s="1"/>
  <c r="V54" i="13"/>
  <c r="W54" i="13" s="1"/>
  <c r="X55" i="13"/>
  <c r="Y55" i="13" s="1"/>
  <c r="S42" i="13"/>
  <c r="X42" i="13"/>
  <c r="Y42" i="13" s="1"/>
  <c r="S43" i="13"/>
  <c r="X53" i="13"/>
  <c r="Y53" i="13" s="1"/>
  <c r="S41" i="13"/>
  <c r="S39" i="13"/>
  <c r="V57" i="13"/>
  <c r="W57" i="13" s="1"/>
  <c r="S52" i="13"/>
  <c r="S46" i="13"/>
  <c r="V40" i="13"/>
  <c r="W40" i="13" s="1"/>
  <c r="V55" i="13"/>
  <c r="W55" i="13" s="1"/>
  <c r="X41" i="13"/>
  <c r="Y41" i="13" s="1"/>
  <c r="S58" i="13"/>
  <c r="S40" i="13"/>
  <c r="V46" i="13"/>
  <c r="W46" i="13" s="1"/>
  <c r="X43" i="13"/>
  <c r="Y43" i="13" s="1"/>
  <c r="X40" i="13"/>
  <c r="Y40" i="13" s="1"/>
  <c r="X54" i="13"/>
  <c r="Y54" i="13" s="1"/>
  <c r="S23" i="11"/>
  <c r="V8" i="11"/>
  <c r="W8" i="11" s="1"/>
  <c r="X8" i="11"/>
  <c r="Y8" i="11" s="1"/>
  <c r="M5" i="2"/>
  <c r="G4" i="2"/>
  <c r="D26" i="2"/>
  <c r="G24" i="2"/>
  <c r="P35" i="2"/>
  <c r="D25" i="2"/>
  <c r="D17" i="2"/>
  <c r="D9" i="2"/>
  <c r="G29" i="2"/>
  <c r="G13" i="2"/>
  <c r="J5" i="2"/>
  <c r="J33" i="2"/>
  <c r="J26" i="2"/>
  <c r="J17" i="2"/>
  <c r="J12" i="2"/>
  <c r="M29" i="2"/>
  <c r="M24" i="2"/>
  <c r="M13" i="2"/>
  <c r="M8" i="2"/>
  <c r="P34" i="2"/>
  <c r="P27" i="2"/>
  <c r="P16" i="2"/>
  <c r="P11" i="2"/>
  <c r="S28" i="2"/>
  <c r="S22" i="2"/>
  <c r="S17" i="2"/>
  <c r="S12" i="2"/>
  <c r="G19" i="2"/>
  <c r="J13" i="2"/>
  <c r="M19" i="2"/>
  <c r="D4" i="2"/>
  <c r="D24" i="2"/>
  <c r="D16" i="2"/>
  <c r="D8" i="2"/>
  <c r="G28" i="2"/>
  <c r="G23" i="2"/>
  <c r="G18" i="2"/>
  <c r="G12" i="2"/>
  <c r="G7" i="2"/>
  <c r="J32" i="2"/>
  <c r="J21" i="2"/>
  <c r="J16" i="2"/>
  <c r="M23" i="2"/>
  <c r="M18" i="2"/>
  <c r="M7" i="2"/>
  <c r="P26" i="2"/>
  <c r="P21" i="2"/>
  <c r="P10" i="2"/>
  <c r="S34" i="2"/>
  <c r="S27" i="2"/>
  <c r="S11" i="2"/>
  <c r="D18" i="2"/>
  <c r="D33" i="2"/>
  <c r="D23" i="2"/>
  <c r="D15" i="2"/>
  <c r="D7" i="2"/>
  <c r="G17" i="2"/>
  <c r="J7" i="2"/>
  <c r="J25" i="2"/>
  <c r="J20" i="2"/>
  <c r="J11" i="2"/>
  <c r="M28" i="2"/>
  <c r="M17" i="2"/>
  <c r="M12" i="2"/>
  <c r="P33" i="2"/>
  <c r="P20" i="2"/>
  <c r="P15" i="2"/>
  <c r="S26" i="2"/>
  <c r="S21" i="2"/>
  <c r="S16" i="2"/>
  <c r="S10" i="2"/>
  <c r="P17" i="2"/>
  <c r="D32" i="2"/>
  <c r="D22" i="2"/>
  <c r="D14" i="2"/>
  <c r="D6" i="2"/>
  <c r="G27" i="2"/>
  <c r="G22" i="2"/>
  <c r="G16" i="2"/>
  <c r="G11" i="2"/>
  <c r="G6" i="2"/>
  <c r="J29" i="2"/>
  <c r="J24" i="2"/>
  <c r="J15" i="2"/>
  <c r="M27" i="2"/>
  <c r="M22" i="2"/>
  <c r="M11" i="2"/>
  <c r="M6" i="2"/>
  <c r="P32" i="2"/>
  <c r="P25" i="2"/>
  <c r="P14" i="2"/>
  <c r="P9" i="2"/>
  <c r="S33" i="2"/>
  <c r="S15" i="2"/>
  <c r="G14" i="2"/>
  <c r="D29" i="2"/>
  <c r="D21" i="2"/>
  <c r="D13" i="2"/>
  <c r="D5" i="2"/>
  <c r="G21" i="2"/>
  <c r="G5" i="2"/>
  <c r="J28" i="2"/>
  <c r="J19" i="2"/>
  <c r="J10" i="2"/>
  <c r="M21" i="2"/>
  <c r="M16" i="2"/>
  <c r="P24" i="2"/>
  <c r="P19" i="2"/>
  <c r="P8" i="2"/>
  <c r="S25" i="2"/>
  <c r="S20" i="2"/>
  <c r="S14" i="2"/>
  <c r="S9" i="2"/>
  <c r="D10" i="2"/>
  <c r="M32" i="2"/>
  <c r="S23" i="2"/>
  <c r="D28" i="2"/>
  <c r="D20" i="2"/>
  <c r="D12" i="2"/>
  <c r="G26" i="2"/>
  <c r="G20" i="2"/>
  <c r="G15" i="2"/>
  <c r="G10" i="2"/>
  <c r="J23" i="2"/>
  <c r="J14" i="2"/>
  <c r="M33" i="2"/>
  <c r="M26" i="2"/>
  <c r="M15" i="2"/>
  <c r="M10" i="2"/>
  <c r="P6" i="2"/>
  <c r="P29" i="2"/>
  <c r="P18" i="2"/>
  <c r="P13" i="2"/>
  <c r="S32" i="2"/>
  <c r="S19" i="2"/>
  <c r="G8" i="2"/>
  <c r="J22" i="2"/>
  <c r="M14" i="2"/>
  <c r="D27" i="2"/>
  <c r="D19" i="2"/>
  <c r="D11" i="2"/>
  <c r="G32" i="2"/>
  <c r="G25" i="2"/>
  <c r="G9" i="2"/>
  <c r="J8" i="2"/>
  <c r="J34" i="2"/>
  <c r="J27" i="2"/>
  <c r="J18" i="2"/>
  <c r="J9" i="2"/>
  <c r="M25" i="2"/>
  <c r="M20" i="2"/>
  <c r="M9" i="2"/>
  <c r="P28" i="2"/>
  <c r="P23" i="2"/>
  <c r="P12" i="2"/>
  <c r="P7" i="2"/>
  <c r="S29" i="2"/>
  <c r="S24" i="2"/>
  <c r="S18" i="2"/>
  <c r="S8" i="2"/>
  <c r="R18" i="1"/>
  <c r="R26" i="1"/>
  <c r="R55" i="1"/>
  <c r="R19" i="1"/>
  <c r="R48" i="1"/>
  <c r="R25" i="1"/>
  <c r="R20" i="1"/>
  <c r="R49" i="1"/>
  <c r="R13" i="1"/>
  <c r="R21" i="1"/>
  <c r="R50" i="1"/>
  <c r="R54" i="1"/>
  <c r="R14" i="1"/>
  <c r="R22" i="1"/>
  <c r="R51" i="1"/>
  <c r="R17" i="1"/>
  <c r="R15" i="1"/>
  <c r="R23" i="1"/>
  <c r="R52" i="1"/>
  <c r="R16" i="1"/>
  <c r="R24" i="1"/>
  <c r="R53" i="1"/>
  <c r="K12" i="1"/>
  <c r="K33" i="1"/>
  <c r="K13" i="1"/>
  <c r="K34" i="1"/>
  <c r="K14" i="1"/>
  <c r="K11" i="1"/>
  <c r="K15" i="1"/>
  <c r="K16" i="1"/>
  <c r="K32" i="1"/>
  <c r="K9" i="1"/>
  <c r="K17" i="1"/>
  <c r="K10" i="1"/>
  <c r="K31" i="1"/>
  <c r="D20" i="1"/>
  <c r="D6" i="1"/>
  <c r="D5" i="1"/>
  <c r="D7" i="1"/>
  <c r="D8" i="1"/>
  <c r="D9" i="1"/>
  <c r="K3" i="1"/>
  <c r="E5" i="1" s="1"/>
  <c r="S9" i="11"/>
  <c r="V32" i="11"/>
  <c r="W32" i="11" s="1"/>
  <c r="S14" i="11"/>
  <c r="V11" i="11"/>
  <c r="W11" i="11" s="1"/>
  <c r="S16" i="11"/>
  <c r="V34" i="11"/>
  <c r="W34" i="11" s="1"/>
  <c r="X11" i="11"/>
  <c r="Y11" i="11" s="1"/>
  <c r="V27" i="11"/>
  <c r="W27" i="11" s="1"/>
  <c r="S12" i="11"/>
  <c r="X19" i="11"/>
  <c r="Y19" i="11" s="1"/>
  <c r="X27" i="11"/>
  <c r="Y27" i="11" s="1"/>
  <c r="V30" i="11"/>
  <c r="W30" i="11" s="1"/>
  <c r="S35" i="11"/>
  <c r="X9" i="11"/>
  <c r="Y9" i="11" s="1"/>
  <c r="S15" i="11"/>
  <c r="S28" i="11"/>
  <c r="X30" i="11"/>
  <c r="Y30" i="11" s="1"/>
  <c r="S33" i="11"/>
  <c r="V35" i="11"/>
  <c r="W35" i="11" s="1"/>
  <c r="X29" i="11"/>
  <c r="Y29" i="11" s="1"/>
  <c r="V14" i="11"/>
  <c r="W14" i="11" s="1"/>
  <c r="V19" i="11"/>
  <c r="W19" i="11" s="1"/>
  <c r="S30" i="11"/>
  <c r="V12" i="11"/>
  <c r="W12" i="11" s="1"/>
  <c r="X12" i="11"/>
  <c r="Y12" i="11" s="1"/>
  <c r="V28" i="11"/>
  <c r="W28" i="11" s="1"/>
  <c r="S31" i="11"/>
  <c r="X35" i="11"/>
  <c r="Y35" i="11" s="1"/>
  <c r="S13" i="11"/>
  <c r="V31" i="11"/>
  <c r="W31" i="11" s="1"/>
  <c r="X10" i="11"/>
  <c r="Y10" i="11" s="1"/>
  <c r="V13" i="11"/>
  <c r="W13" i="11" s="1"/>
  <c r="S29" i="11"/>
  <c r="S34" i="11"/>
  <c r="V18" i="11"/>
  <c r="W18" i="11" s="1"/>
  <c r="X28" i="11"/>
  <c r="Y28" i="11" s="1"/>
  <c r="S27" i="11"/>
  <c r="X13" i="11"/>
  <c r="Y13" i="11" s="1"/>
  <c r="X18" i="11"/>
  <c r="Y18" i="11" s="1"/>
  <c r="S24" i="11"/>
  <c r="X26" i="11"/>
  <c r="Y26" i="11" s="1"/>
  <c r="V29" i="11"/>
  <c r="W29" i="11" s="1"/>
  <c r="S32" i="11"/>
  <c r="S17" i="11"/>
  <c r="S10" i="11"/>
  <c r="S18" i="11"/>
  <c r="X17" i="11"/>
  <c r="Y17" i="11" s="1"/>
  <c r="X25" i="11"/>
  <c r="Y25" i="11" s="1"/>
  <c r="X33" i="11"/>
  <c r="Y33" i="11" s="1"/>
  <c r="V16" i="11"/>
  <c r="W16" i="11" s="1"/>
  <c r="S25" i="11"/>
  <c r="X16" i="11"/>
  <c r="Y16" i="11" s="1"/>
  <c r="V25" i="11"/>
  <c r="W25" i="11" s="1"/>
  <c r="X32" i="11"/>
  <c r="Y32" i="11" s="1"/>
  <c r="V33" i="11"/>
  <c r="W33" i="11" s="1"/>
  <c r="X15" i="11"/>
  <c r="Y15" i="11" s="1"/>
  <c r="X34" i="11"/>
  <c r="Y34" i="11" s="1"/>
  <c r="X14" i="11"/>
  <c r="Y14" i="11" s="1"/>
  <c r="V24" i="11"/>
  <c r="W24" i="11" s="1"/>
  <c r="V17" i="11"/>
  <c r="W17" i="11" s="1"/>
  <c r="S26" i="11"/>
  <c r="V10" i="11"/>
  <c r="W10" i="11" s="1"/>
  <c r="S19" i="11"/>
  <c r="V26" i="11"/>
  <c r="W26" i="11" s="1"/>
  <c r="V15" i="11"/>
  <c r="W15" i="11" s="1"/>
  <c r="X31" i="11"/>
  <c r="Y31" i="11" s="1"/>
  <c r="V9" i="11"/>
  <c r="W9" i="11" s="1"/>
  <c r="X24" i="11"/>
  <c r="Y24" i="11" s="1"/>
  <c r="S11" i="11"/>
  <c r="K12" i="4"/>
  <c r="R45" i="4"/>
  <c r="D19" i="4"/>
  <c r="K29" i="4"/>
  <c r="R17" i="4"/>
  <c r="R46" i="4"/>
  <c r="R16" i="4"/>
  <c r="K9" i="4"/>
  <c r="K30" i="4"/>
  <c r="R18" i="4"/>
  <c r="R47" i="4"/>
  <c r="K15" i="4"/>
  <c r="K10" i="4"/>
  <c r="K31" i="4"/>
  <c r="R19" i="4"/>
  <c r="R48" i="4"/>
  <c r="D18" i="4"/>
  <c r="K11" i="4"/>
  <c r="K32" i="4"/>
  <c r="R20" i="4"/>
  <c r="R49" i="4"/>
  <c r="D6" i="4"/>
  <c r="R13" i="4"/>
  <c r="R21" i="4"/>
  <c r="R50" i="4"/>
  <c r="D7" i="4"/>
  <c r="K13" i="4"/>
  <c r="R14" i="4"/>
  <c r="R22" i="4"/>
  <c r="R51" i="4"/>
  <c r="D8" i="4"/>
  <c r="K14" i="4"/>
  <c r="R15" i="4"/>
  <c r="R23" i="4"/>
  <c r="R52" i="4"/>
  <c r="D15" i="16" l="1"/>
  <c r="K5" i="16"/>
  <c r="K13" i="16"/>
  <c r="K21" i="16"/>
  <c r="K29" i="16"/>
  <c r="K37" i="16"/>
  <c r="K45" i="16"/>
  <c r="K6" i="16"/>
  <c r="K14" i="16"/>
  <c r="K22" i="16"/>
  <c r="K30" i="16"/>
  <c r="K38" i="16"/>
  <c r="K46" i="16"/>
  <c r="K17" i="16"/>
  <c r="K10" i="16"/>
  <c r="K7" i="16"/>
  <c r="K15" i="16"/>
  <c r="K23" i="16"/>
  <c r="K31" i="16"/>
  <c r="K39" i="16"/>
  <c r="K47" i="16"/>
  <c r="K9" i="16"/>
  <c r="K26" i="16"/>
  <c r="K34" i="16"/>
  <c r="K42" i="16"/>
  <c r="K8" i="16"/>
  <c r="K16" i="16"/>
  <c r="K24" i="16"/>
  <c r="K32" i="16"/>
  <c r="K40" i="16"/>
  <c r="K48" i="16"/>
  <c r="K25" i="16"/>
  <c r="K33" i="16"/>
  <c r="K41" i="16"/>
  <c r="K4" i="16"/>
  <c r="K11" i="16"/>
  <c r="K19" i="16"/>
  <c r="K27" i="16"/>
  <c r="K35" i="16"/>
  <c r="K43" i="16"/>
  <c r="K12" i="16"/>
  <c r="K20" i="16"/>
  <c r="K28" i="16"/>
  <c r="K36" i="16"/>
  <c r="K44" i="16"/>
  <c r="K18" i="16"/>
  <c r="Z30" i="19"/>
  <c r="L9" i="14"/>
  <c r="L6" i="14"/>
  <c r="Z19" i="11"/>
  <c r="Z60" i="12"/>
  <c r="Z23" i="19"/>
  <c r="Z15" i="19"/>
  <c r="Z28" i="19"/>
  <c r="Z25" i="19"/>
  <c r="Z14" i="19"/>
  <c r="Z11" i="19"/>
  <c r="Z38" i="13"/>
  <c r="Z59" i="12"/>
  <c r="Z61" i="12"/>
  <c r="D30" i="16"/>
  <c r="D12" i="16"/>
  <c r="Z41" i="12"/>
  <c r="Z42" i="12"/>
  <c r="D23" i="16"/>
  <c r="D31" i="16"/>
  <c r="D20" i="16"/>
  <c r="D44" i="16"/>
  <c r="Z24" i="19"/>
  <c r="Z13" i="19"/>
  <c r="Z22" i="19"/>
  <c r="Z26" i="19"/>
  <c r="Z12" i="19"/>
  <c r="Z27" i="19"/>
  <c r="Z17" i="19"/>
  <c r="Z30" i="11"/>
  <c r="D4" i="22"/>
  <c r="Z56" i="12"/>
  <c r="Z51" i="12"/>
  <c r="Z57" i="12"/>
  <c r="Z26" i="12"/>
  <c r="D41" i="16"/>
  <c r="D16" i="16"/>
  <c r="D42" i="16"/>
  <c r="Z31" i="12"/>
  <c r="Z29" i="12"/>
  <c r="Z24" i="12"/>
  <c r="D29" i="16"/>
  <c r="Z35" i="12"/>
  <c r="D48" i="16"/>
  <c r="Z40" i="12"/>
  <c r="Z23" i="12"/>
  <c r="D9" i="16"/>
  <c r="Z38" i="12"/>
  <c r="D3" i="22"/>
  <c r="D5" i="22"/>
  <c r="D28" i="16"/>
  <c r="D13" i="16"/>
  <c r="D14" i="16"/>
  <c r="D39" i="16"/>
  <c r="D36" i="16"/>
  <c r="D21" i="16"/>
  <c r="D22" i="16"/>
  <c r="D47" i="16"/>
  <c r="D49" i="16"/>
  <c r="D32" i="16"/>
  <c r="D37" i="16"/>
  <c r="D38" i="16"/>
  <c r="D25" i="16"/>
  <c r="D40" i="16"/>
  <c r="D45" i="16"/>
  <c r="D46" i="16"/>
  <c r="D33" i="16"/>
  <c r="D17" i="16"/>
  <c r="D24" i="16"/>
  <c r="D8" i="16"/>
  <c r="D35" i="16"/>
  <c r="D10" i="16"/>
  <c r="D43" i="16"/>
  <c r="D26" i="16"/>
  <c r="D11" i="16"/>
  <c r="D3" i="16"/>
  <c r="D18" i="16"/>
  <c r="D4" i="16"/>
  <c r="D19" i="16"/>
  <c r="D6" i="16"/>
  <c r="D27" i="16"/>
  <c r="D7" i="16"/>
  <c r="D34" i="16"/>
  <c r="D5" i="16"/>
  <c r="Z16" i="19"/>
  <c r="Z8" i="19"/>
  <c r="Z10" i="19"/>
  <c r="Z29" i="19"/>
  <c r="Z23" i="11"/>
  <c r="L6" i="24"/>
  <c r="L7" i="24"/>
  <c r="A7" i="22"/>
  <c r="D6" i="22"/>
  <c r="A11" i="24"/>
  <c r="L10" i="24"/>
  <c r="S15" i="4"/>
  <c r="S13" i="4"/>
  <c r="S20" i="4"/>
  <c r="S17" i="4"/>
  <c r="S16" i="4"/>
  <c r="S14" i="4"/>
  <c r="L32" i="4"/>
  <c r="L11" i="4"/>
  <c r="L31" i="4"/>
  <c r="L10" i="4"/>
  <c r="L29" i="4"/>
  <c r="L30" i="4"/>
  <c r="L9" i="4"/>
  <c r="L15" i="4"/>
  <c r="L13" i="4"/>
  <c r="L12" i="4"/>
  <c r="L14" i="4"/>
  <c r="E19" i="4"/>
  <c r="E18" i="4"/>
  <c r="E8" i="4"/>
  <c r="E7" i="4"/>
  <c r="E6" i="4"/>
  <c r="E5" i="4"/>
  <c r="Z9" i="19"/>
  <c r="Z21" i="19"/>
  <c r="Z58" i="12"/>
  <c r="Z52" i="12"/>
  <c r="Z48" i="12"/>
  <c r="Z46" i="12"/>
  <c r="Z50" i="12"/>
  <c r="Z49" i="12"/>
  <c r="Z28" i="12"/>
  <c r="Z36" i="12"/>
  <c r="Z39" i="12"/>
  <c r="Z25" i="12"/>
  <c r="Z37" i="12"/>
  <c r="Z30" i="12"/>
  <c r="Z47" i="12"/>
  <c r="Z68" i="13"/>
  <c r="Z90" i="13"/>
  <c r="Z66" i="13"/>
  <c r="Z70" i="13"/>
  <c r="Z87" i="13"/>
  <c r="Z89" i="13"/>
  <c r="Z69" i="13"/>
  <c r="Z67" i="13"/>
  <c r="Z64" i="13"/>
  <c r="Z65" i="13"/>
  <c r="Z79" i="13"/>
  <c r="Z88" i="13"/>
  <c r="Z76" i="13"/>
  <c r="Z81" i="13"/>
  <c r="Z77" i="13"/>
  <c r="Z83" i="13"/>
  <c r="Z92" i="13"/>
  <c r="Z82" i="13"/>
  <c r="Z75" i="13"/>
  <c r="Z80" i="13"/>
  <c r="Z78" i="13"/>
  <c r="Z91" i="13"/>
  <c r="Z57" i="13"/>
  <c r="Z56" i="13"/>
  <c r="Z44" i="13"/>
  <c r="Z55" i="13"/>
  <c r="Z46" i="13"/>
  <c r="Z53" i="13"/>
  <c r="Z52" i="13"/>
  <c r="Z42" i="13"/>
  <c r="Z51" i="13"/>
  <c r="Z43" i="13"/>
  <c r="Z40" i="13"/>
  <c r="Z39" i="13"/>
  <c r="Z45" i="13"/>
  <c r="Z58" i="13"/>
  <c r="Z41" i="13"/>
  <c r="Z54" i="13"/>
  <c r="Z24" i="11"/>
  <c r="Z28" i="11"/>
  <c r="Z34" i="11"/>
  <c r="Z33" i="11"/>
  <c r="Z29" i="11"/>
  <c r="Z12" i="11"/>
  <c r="Z9" i="11"/>
  <c r="Z18" i="11"/>
  <c r="Z11" i="11"/>
  <c r="Z26" i="11"/>
  <c r="Z10" i="11"/>
  <c r="Z27" i="11"/>
  <c r="Z13" i="11"/>
  <c r="Z35" i="11"/>
  <c r="Z16" i="11"/>
  <c r="Z15" i="11"/>
  <c r="Z17" i="11"/>
  <c r="Z25" i="11"/>
  <c r="Z32" i="11"/>
  <c r="Z31" i="11"/>
  <c r="Z14" i="11"/>
  <c r="Z8" i="11"/>
  <c r="S18" i="1"/>
  <c r="S17" i="1"/>
  <c r="S16" i="1"/>
  <c r="S15" i="1"/>
  <c r="S14" i="1"/>
  <c r="S21" i="1"/>
  <c r="S13" i="1"/>
  <c r="L34" i="1"/>
  <c r="L13" i="1"/>
  <c r="L33" i="1"/>
  <c r="L12" i="1"/>
  <c r="L32" i="1"/>
  <c r="L11" i="1"/>
  <c r="L31" i="1"/>
  <c r="L10" i="1"/>
  <c r="L17" i="1"/>
  <c r="L9" i="1"/>
  <c r="L16" i="1"/>
  <c r="L15" i="1"/>
  <c r="L14" i="1"/>
  <c r="E20" i="1"/>
  <c r="E19" i="1"/>
  <c r="E9" i="1"/>
  <c r="E8" i="1"/>
  <c r="E7" i="1"/>
  <c r="E6" i="1"/>
  <c r="D7" i="22" l="1"/>
  <c r="A8" i="22"/>
  <c r="AC44" i="13"/>
  <c r="AD44" i="13" s="1"/>
  <c r="AA30" i="19"/>
  <c r="N30" i="19" s="1"/>
  <c r="AA8" i="11"/>
  <c r="N8" i="11" s="1"/>
  <c r="G31" i="2" s="1"/>
  <c r="L7" i="14"/>
  <c r="AA51" i="13"/>
  <c r="N51" i="13" s="1"/>
  <c r="AC57" i="13"/>
  <c r="AD57" i="13" s="1"/>
  <c r="AA9" i="19"/>
  <c r="N9" i="19" s="1"/>
  <c r="AA13" i="19"/>
  <c r="N13" i="19" s="1"/>
  <c r="AA49" i="12"/>
  <c r="N49" i="12" s="1"/>
  <c r="AA50" i="12"/>
  <c r="N50" i="12" s="1"/>
  <c r="AA57" i="12"/>
  <c r="N57" i="12" s="1"/>
  <c r="AA46" i="12"/>
  <c r="N46" i="12" s="1"/>
  <c r="AA59" i="12"/>
  <c r="N59" i="12" s="1"/>
  <c r="AA47" i="12"/>
  <c r="N47" i="12" s="1"/>
  <c r="AA51" i="12"/>
  <c r="N51" i="12" s="1"/>
  <c r="AA56" i="12"/>
  <c r="N56" i="12" s="1"/>
  <c r="AA48" i="12"/>
  <c r="N48" i="12" s="1"/>
  <c r="AA58" i="12"/>
  <c r="N58" i="12" s="1"/>
  <c r="AA61" i="12"/>
  <c r="N61" i="12" s="1"/>
  <c r="AA52" i="12"/>
  <c r="N52" i="12" s="1"/>
  <c r="AA60" i="12"/>
  <c r="N60" i="12" s="1"/>
  <c r="AA38" i="12"/>
  <c r="N38" i="12" s="1"/>
  <c r="AA37" i="12"/>
  <c r="N37" i="12" s="1"/>
  <c r="AC45" i="13"/>
  <c r="AD45" i="13" s="1"/>
  <c r="K54" i="14" s="1"/>
  <c r="AA27" i="19"/>
  <c r="N27" i="19" s="1"/>
  <c r="AA14" i="19"/>
  <c r="N14" i="19" s="1"/>
  <c r="AA25" i="19"/>
  <c r="N25" i="19" s="1"/>
  <c r="AA17" i="19"/>
  <c r="N17" i="19" s="1"/>
  <c r="AA26" i="19"/>
  <c r="N26" i="19" s="1"/>
  <c r="AA28" i="19"/>
  <c r="N28" i="19" s="1"/>
  <c r="AA29" i="19"/>
  <c r="N29" i="19" s="1"/>
  <c r="AA16" i="19"/>
  <c r="N16" i="19" s="1"/>
  <c r="AA15" i="19"/>
  <c r="N15" i="19" s="1"/>
  <c r="AA11" i="19"/>
  <c r="N11" i="19" s="1"/>
  <c r="AA24" i="19"/>
  <c r="N24" i="19" s="1"/>
  <c r="AA12" i="19"/>
  <c r="N12" i="19" s="1"/>
  <c r="AA21" i="19"/>
  <c r="N21" i="19" s="1"/>
  <c r="AA22" i="19"/>
  <c r="N22" i="19" s="1"/>
  <c r="AA23" i="19"/>
  <c r="N23" i="19" s="1"/>
  <c r="AA10" i="19"/>
  <c r="N10" i="19" s="1"/>
  <c r="A12" i="24"/>
  <c r="L11" i="24"/>
  <c r="AA8" i="19"/>
  <c r="N8" i="19" s="1"/>
  <c r="AA42" i="12"/>
  <c r="N42" i="12" s="1"/>
  <c r="AA39" i="12"/>
  <c r="N39" i="12" s="1"/>
  <c r="AA40" i="12"/>
  <c r="N40" i="12" s="1"/>
  <c r="AA36" i="12"/>
  <c r="N36" i="12" s="1"/>
  <c r="AA30" i="12"/>
  <c r="N30" i="12" s="1"/>
  <c r="AA41" i="12"/>
  <c r="N41" i="12" s="1"/>
  <c r="AA35" i="12"/>
  <c r="N35" i="12" s="1"/>
  <c r="AA25" i="12"/>
  <c r="N25" i="12" s="1"/>
  <c r="AA24" i="12"/>
  <c r="N24" i="12" s="1"/>
  <c r="AA28" i="12"/>
  <c r="N28" i="12" s="1"/>
  <c r="AA31" i="12"/>
  <c r="N31" i="12" s="1"/>
  <c r="AA23" i="12"/>
  <c r="N23" i="12" s="1"/>
  <c r="AA29" i="12"/>
  <c r="N29" i="12" s="1"/>
  <c r="AA26" i="12"/>
  <c r="N26" i="12" s="1"/>
  <c r="AA92" i="13"/>
  <c r="N92" i="13" s="1"/>
  <c r="AA75" i="13"/>
  <c r="N75" i="13" s="1"/>
  <c r="AA89" i="13"/>
  <c r="N89" i="13" s="1"/>
  <c r="AA81" i="13"/>
  <c r="N81" i="13" s="1"/>
  <c r="AA87" i="13"/>
  <c r="N87" i="13" s="1"/>
  <c r="AA77" i="13"/>
  <c r="N77" i="13" s="1"/>
  <c r="AA64" i="13"/>
  <c r="N64" i="13" s="1"/>
  <c r="AC59" i="13"/>
  <c r="AD59" i="13" s="1"/>
  <c r="AC46" i="13"/>
  <c r="AD46" i="13" s="1"/>
  <c r="AC58" i="13"/>
  <c r="AD58" i="13" s="1"/>
  <c r="AA68" i="13"/>
  <c r="N68" i="13" s="1"/>
  <c r="AA91" i="13"/>
  <c r="N91" i="13" s="1"/>
  <c r="AA67" i="13"/>
  <c r="N67" i="13" s="1"/>
  <c r="AA69" i="13"/>
  <c r="N69" i="13" s="1"/>
  <c r="AA76" i="13"/>
  <c r="N76" i="13" s="1"/>
  <c r="AA82" i="13"/>
  <c r="N82" i="13" s="1"/>
  <c r="AA65" i="13"/>
  <c r="N65" i="13" s="1"/>
  <c r="AA78" i="13"/>
  <c r="N78" i="13" s="1"/>
  <c r="AA80" i="13"/>
  <c r="N80" i="13" s="1"/>
  <c r="AA90" i="13"/>
  <c r="N90" i="13" s="1"/>
  <c r="AA66" i="13"/>
  <c r="N66" i="13" s="1"/>
  <c r="AA83" i="13"/>
  <c r="N83" i="13" s="1"/>
  <c r="AA70" i="13"/>
  <c r="N70" i="13" s="1"/>
  <c r="AA79" i="13"/>
  <c r="N79" i="13" s="1"/>
  <c r="AA88" i="13"/>
  <c r="N88" i="13" s="1"/>
  <c r="AA41" i="13"/>
  <c r="N41" i="13" s="1"/>
  <c r="AA55" i="13"/>
  <c r="N55" i="13" s="1"/>
  <c r="AA44" i="13"/>
  <c r="N44" i="13" s="1"/>
  <c r="AA58" i="13"/>
  <c r="N58" i="13" s="1"/>
  <c r="AA38" i="13"/>
  <c r="N38" i="13" s="1"/>
  <c r="AA52" i="13"/>
  <c r="N52" i="13" s="1"/>
  <c r="AA42" i="13"/>
  <c r="N42" i="13" s="1"/>
  <c r="AA46" i="13"/>
  <c r="N46" i="13" s="1"/>
  <c r="AA43" i="13"/>
  <c r="N43" i="13" s="1"/>
  <c r="AA45" i="13"/>
  <c r="N45" i="13" s="1"/>
  <c r="AA40" i="13"/>
  <c r="N40" i="13" s="1"/>
  <c r="AA54" i="13"/>
  <c r="N54" i="13" s="1"/>
  <c r="AA53" i="13"/>
  <c r="N53" i="13" s="1"/>
  <c r="AA39" i="13"/>
  <c r="N39" i="13" s="1"/>
  <c r="AA56" i="13"/>
  <c r="N56" i="13" s="1"/>
  <c r="AA57" i="13"/>
  <c r="N57" i="13" s="1"/>
  <c r="AA23" i="11"/>
  <c r="N23" i="11" s="1"/>
  <c r="AA9" i="11"/>
  <c r="N9" i="11" s="1"/>
  <c r="AA14" i="11"/>
  <c r="N14" i="11" s="1"/>
  <c r="AA31" i="11"/>
  <c r="N31" i="11" s="1"/>
  <c r="AA15" i="11"/>
  <c r="N15" i="11" s="1"/>
  <c r="AA13" i="11"/>
  <c r="N13" i="11" s="1"/>
  <c r="AA30" i="11"/>
  <c r="N30" i="11" s="1"/>
  <c r="AA11" i="11"/>
  <c r="N11" i="11" s="1"/>
  <c r="AA19" i="11"/>
  <c r="N19" i="11" s="1"/>
  <c r="D31" i="2" s="1"/>
  <c r="AA33" i="11"/>
  <c r="N33" i="11" s="1"/>
  <c r="AA10" i="11"/>
  <c r="N10" i="11" s="1"/>
  <c r="AA26" i="11"/>
  <c r="N26" i="11" s="1"/>
  <c r="AA12" i="11"/>
  <c r="N12" i="11" s="1"/>
  <c r="AA18" i="11"/>
  <c r="N18" i="11" s="1"/>
  <c r="AA34" i="11"/>
  <c r="N34" i="11" s="1"/>
  <c r="AA16" i="11"/>
  <c r="N16" i="11" s="1"/>
  <c r="AA28" i="11"/>
  <c r="N28" i="11" s="1"/>
  <c r="AA29" i="11"/>
  <c r="N29" i="11" s="1"/>
  <c r="AA27" i="11"/>
  <c r="N27" i="11" s="1"/>
  <c r="AA17" i="11"/>
  <c r="N17" i="11" s="1"/>
  <c r="AA24" i="11"/>
  <c r="N24" i="11" s="1"/>
  <c r="AA35" i="11"/>
  <c r="N35" i="11" s="1"/>
  <c r="AA25" i="11"/>
  <c r="N25" i="11" s="1"/>
  <c r="AA32" i="11"/>
  <c r="N32" i="11" s="1"/>
  <c r="A9" i="22" l="1"/>
  <c r="D8" i="22"/>
  <c r="P31" i="2"/>
  <c r="M31" i="2"/>
  <c r="S20" i="1" s="1"/>
  <c r="S31" i="2"/>
  <c r="J31" i="2"/>
  <c r="S30" i="5"/>
  <c r="P31" i="5"/>
  <c r="M29" i="5"/>
  <c r="J30" i="5"/>
  <c r="G28" i="5"/>
  <c r="D29" i="5"/>
  <c r="G54" i="14"/>
  <c r="L8" i="14"/>
  <c r="I53" i="14"/>
  <c r="I54" i="14"/>
  <c r="K58" i="14"/>
  <c r="C25" i="16"/>
  <c r="C33" i="16"/>
  <c r="C41" i="16"/>
  <c r="C49" i="16"/>
  <c r="C47" i="16"/>
  <c r="C26" i="16"/>
  <c r="C34" i="16"/>
  <c r="C42" i="16"/>
  <c r="C23" i="16"/>
  <c r="C40" i="16"/>
  <c r="C27" i="16"/>
  <c r="C35" i="16"/>
  <c r="C43" i="16"/>
  <c r="C39" i="16"/>
  <c r="C32" i="16"/>
  <c r="C20" i="16"/>
  <c r="C28" i="16"/>
  <c r="C36" i="16"/>
  <c r="C44" i="16"/>
  <c r="C48" i="16"/>
  <c r="C21" i="16"/>
  <c r="C29" i="16"/>
  <c r="C37" i="16"/>
  <c r="C45" i="16"/>
  <c r="C31" i="16"/>
  <c r="C22" i="16"/>
  <c r="C30" i="16"/>
  <c r="C38" i="16"/>
  <c r="C46" i="16"/>
  <c r="C24" i="16"/>
  <c r="G56" i="14"/>
  <c r="I55" i="14"/>
  <c r="E55" i="14"/>
  <c r="K53" i="14"/>
  <c r="C54" i="14"/>
  <c r="I57" i="14"/>
  <c r="S33" i="5"/>
  <c r="P38" i="5"/>
  <c r="P26" i="5"/>
  <c r="J26" i="5"/>
  <c r="D26" i="5"/>
  <c r="S32" i="5"/>
  <c r="P37" i="5"/>
  <c r="S39" i="5"/>
  <c r="S31" i="5"/>
  <c r="P36" i="5"/>
  <c r="S37" i="5"/>
  <c r="M26" i="5"/>
  <c r="G26" i="5"/>
  <c r="S36" i="5"/>
  <c r="S38" i="5"/>
  <c r="S27" i="5"/>
  <c r="P35" i="5"/>
  <c r="M27" i="5"/>
  <c r="G27" i="5"/>
  <c r="S35" i="5"/>
  <c r="P32" i="5"/>
  <c r="S26" i="5"/>
  <c r="P34" i="5"/>
  <c r="P33" i="5"/>
  <c r="S34" i="5"/>
  <c r="P39" i="5"/>
  <c r="P27" i="5"/>
  <c r="J27" i="5"/>
  <c r="D27" i="5"/>
  <c r="M33" i="5"/>
  <c r="S46" i="4" s="1"/>
  <c r="M32" i="5"/>
  <c r="S45" i="4" s="1"/>
  <c r="M38" i="5"/>
  <c r="D36" i="5"/>
  <c r="D37" i="5"/>
  <c r="G37" i="5"/>
  <c r="G36" i="5"/>
  <c r="D33" i="5"/>
  <c r="G38" i="5"/>
  <c r="M37" i="5"/>
  <c r="S50" i="4" s="1"/>
  <c r="G30" i="5"/>
  <c r="G29" i="5"/>
  <c r="S21" i="4" s="1"/>
  <c r="J32" i="5"/>
  <c r="G35" i="5"/>
  <c r="M30" i="5"/>
  <c r="S22" i="4" s="1"/>
  <c r="D38" i="5"/>
  <c r="J31" i="5"/>
  <c r="D31" i="5"/>
  <c r="G39" i="5"/>
  <c r="M35" i="5"/>
  <c r="J38" i="5"/>
  <c r="J34" i="5"/>
  <c r="M39" i="5"/>
  <c r="S52" i="4" s="1"/>
  <c r="J33" i="5"/>
  <c r="M36" i="5"/>
  <c r="S49" i="4" s="1"/>
  <c r="J39" i="5"/>
  <c r="D32" i="5"/>
  <c r="D39" i="5"/>
  <c r="G34" i="5"/>
  <c r="D30" i="5"/>
  <c r="G33" i="5"/>
  <c r="G32" i="5"/>
  <c r="D35" i="5"/>
  <c r="J35" i="5"/>
  <c r="G31" i="5"/>
  <c r="M34" i="5"/>
  <c r="S47" i="4" s="1"/>
  <c r="J37" i="5"/>
  <c r="J36" i="5"/>
  <c r="D34" i="5"/>
  <c r="M31" i="5"/>
  <c r="S23" i="4" s="1"/>
  <c r="A13" i="24"/>
  <c r="L12" i="24"/>
  <c r="G53" i="14"/>
  <c r="K57" i="14"/>
  <c r="G55" i="14"/>
  <c r="K78" i="14"/>
  <c r="K70" i="14"/>
  <c r="K62" i="14"/>
  <c r="K48" i="14"/>
  <c r="K40" i="14"/>
  <c r="I71" i="14"/>
  <c r="I63" i="14"/>
  <c r="I50" i="14"/>
  <c r="I42" i="14"/>
  <c r="G72" i="14"/>
  <c r="G64" i="14"/>
  <c r="G52" i="14"/>
  <c r="G44" i="14"/>
  <c r="E71" i="14"/>
  <c r="E63" i="14"/>
  <c r="E52" i="14"/>
  <c r="E44" i="14"/>
  <c r="E36" i="14"/>
  <c r="C70" i="14"/>
  <c r="C62" i="14"/>
  <c r="C31" i="14"/>
  <c r="C40" i="14"/>
  <c r="C48" i="14"/>
  <c r="K64" i="14"/>
  <c r="I52" i="14"/>
  <c r="G38" i="14"/>
  <c r="C64" i="14"/>
  <c r="K49" i="14"/>
  <c r="I51" i="14"/>
  <c r="C71" i="14"/>
  <c r="C47" i="14"/>
  <c r="K77" i="14"/>
  <c r="K69" i="14"/>
  <c r="K61" i="14"/>
  <c r="K47" i="14"/>
  <c r="K39" i="14"/>
  <c r="I78" i="14"/>
  <c r="I70" i="14"/>
  <c r="I62" i="14"/>
  <c r="I49" i="14"/>
  <c r="I41" i="14"/>
  <c r="G71" i="14"/>
  <c r="G63" i="14"/>
  <c r="G51" i="14"/>
  <c r="G43" i="14"/>
  <c r="G32" i="14"/>
  <c r="E70" i="14"/>
  <c r="E62" i="14"/>
  <c r="E51" i="14"/>
  <c r="E43" i="14"/>
  <c r="C69" i="14"/>
  <c r="C61" i="14"/>
  <c r="C32" i="14"/>
  <c r="C41" i="14"/>
  <c r="C49" i="14"/>
  <c r="K72" i="14"/>
  <c r="I73" i="14"/>
  <c r="I44" i="14"/>
  <c r="E65" i="14"/>
  <c r="C72" i="14"/>
  <c r="C38" i="14"/>
  <c r="I64" i="14"/>
  <c r="G57" i="14"/>
  <c r="E45" i="14"/>
  <c r="C55" i="14"/>
  <c r="K76" i="14"/>
  <c r="K68" i="14"/>
  <c r="K60" i="14"/>
  <c r="K46" i="14"/>
  <c r="I77" i="14"/>
  <c r="I69" i="14"/>
  <c r="I61" i="14"/>
  <c r="I48" i="14"/>
  <c r="I40" i="14"/>
  <c r="G70" i="14"/>
  <c r="G62" i="14"/>
  <c r="G50" i="14"/>
  <c r="G42" i="14"/>
  <c r="G31" i="14"/>
  <c r="E69" i="14"/>
  <c r="E61" i="14"/>
  <c r="E50" i="14"/>
  <c r="E42" i="14"/>
  <c r="E32" i="14"/>
  <c r="C68" i="14"/>
  <c r="C60" i="14"/>
  <c r="C42" i="14"/>
  <c r="C50" i="14"/>
  <c r="G66" i="14"/>
  <c r="E73" i="14"/>
  <c r="E38" i="14"/>
  <c r="K71" i="14"/>
  <c r="I72" i="14"/>
  <c r="G65" i="14"/>
  <c r="E72" i="14"/>
  <c r="E37" i="14"/>
  <c r="K75" i="14"/>
  <c r="K67" i="14"/>
  <c r="K59" i="14"/>
  <c r="K45" i="14"/>
  <c r="I76" i="14"/>
  <c r="I68" i="14"/>
  <c r="I60" i="14"/>
  <c r="I47" i="14"/>
  <c r="I39" i="14"/>
  <c r="G77" i="14"/>
  <c r="G69" i="14"/>
  <c r="G61" i="14"/>
  <c r="G49" i="14"/>
  <c r="G41" i="14"/>
  <c r="E76" i="14"/>
  <c r="E68" i="14"/>
  <c r="E60" i="14"/>
  <c r="E49" i="14"/>
  <c r="E41" i="14"/>
  <c r="E31" i="14"/>
  <c r="C75" i="14"/>
  <c r="C67" i="14"/>
  <c r="C59" i="14"/>
  <c r="C35" i="14"/>
  <c r="C43" i="14"/>
  <c r="C51" i="14"/>
  <c r="K42" i="14"/>
  <c r="G58" i="14"/>
  <c r="E46" i="14"/>
  <c r="C56" i="14"/>
  <c r="K41" i="14"/>
  <c r="G73" i="14"/>
  <c r="G45" i="14"/>
  <c r="E56" i="14"/>
  <c r="C39" i="14"/>
  <c r="K74" i="14"/>
  <c r="K66" i="14"/>
  <c r="K52" i="14"/>
  <c r="K44" i="14"/>
  <c r="K32" i="14"/>
  <c r="I75" i="14"/>
  <c r="I67" i="14"/>
  <c r="I59" i="14"/>
  <c r="I46" i="14"/>
  <c r="I38" i="14"/>
  <c r="G76" i="14"/>
  <c r="G68" i="14"/>
  <c r="G60" i="14"/>
  <c r="G48" i="14"/>
  <c r="G40" i="14"/>
  <c r="E75" i="14"/>
  <c r="E67" i="14"/>
  <c r="E59" i="14"/>
  <c r="E48" i="14"/>
  <c r="E40" i="14"/>
  <c r="C74" i="14"/>
  <c r="C66" i="14"/>
  <c r="C58" i="14"/>
  <c r="C36" i="14"/>
  <c r="C44" i="14"/>
  <c r="C52" i="14"/>
  <c r="K50" i="14"/>
  <c r="I32" i="14"/>
  <c r="C46" i="14"/>
  <c r="K79" i="14"/>
  <c r="I43" i="14"/>
  <c r="G37" i="14"/>
  <c r="K73" i="14"/>
  <c r="K65" i="14"/>
  <c r="K51" i="14"/>
  <c r="K43" i="14"/>
  <c r="K31" i="14"/>
  <c r="I74" i="14"/>
  <c r="I66" i="14"/>
  <c r="I58" i="14"/>
  <c r="I45" i="14"/>
  <c r="G75" i="14"/>
  <c r="G67" i="14"/>
  <c r="G59" i="14"/>
  <c r="G47" i="14"/>
  <c r="G39" i="14"/>
  <c r="E74" i="14"/>
  <c r="E66" i="14"/>
  <c r="E58" i="14"/>
  <c r="E47" i="14"/>
  <c r="E39" i="14"/>
  <c r="C73" i="14"/>
  <c r="C65" i="14"/>
  <c r="C57" i="14"/>
  <c r="C37" i="14"/>
  <c r="C45" i="14"/>
  <c r="I65" i="14"/>
  <c r="G74" i="14"/>
  <c r="G46" i="14"/>
  <c r="E57" i="14"/>
  <c r="K63" i="14"/>
  <c r="I31" i="14"/>
  <c r="E64" i="14"/>
  <c r="C63" i="14"/>
  <c r="I56" i="14"/>
  <c r="C53" i="14"/>
  <c r="E54" i="14"/>
  <c r="K56" i="14"/>
  <c r="K55" i="14"/>
  <c r="S36" i="2"/>
  <c r="D30" i="2"/>
  <c r="J45" i="2"/>
  <c r="M30" i="2"/>
  <c r="S19" i="1" s="1"/>
  <c r="P38" i="2"/>
  <c r="D40" i="2"/>
  <c r="S37" i="2"/>
  <c r="M39" i="2"/>
  <c r="P36" i="2"/>
  <c r="M41" i="2"/>
  <c r="D36" i="2"/>
  <c r="S30" i="2"/>
  <c r="M43" i="2"/>
  <c r="J42" i="2"/>
  <c r="G40" i="2"/>
  <c r="P42" i="2"/>
  <c r="P44" i="2"/>
  <c r="M35" i="2"/>
  <c r="S24" i="1" s="1"/>
  <c r="S44" i="2"/>
  <c r="G33" i="2"/>
  <c r="S45" i="2"/>
  <c r="S39" i="2"/>
  <c r="P37" i="2"/>
  <c r="D44" i="2"/>
  <c r="S41" i="2"/>
  <c r="P39" i="2"/>
  <c r="M36" i="2"/>
  <c r="S25" i="1" s="1"/>
  <c r="J35" i="2"/>
  <c r="D43" i="2"/>
  <c r="J44" i="2"/>
  <c r="D34" i="2"/>
  <c r="J40" i="2"/>
  <c r="G38" i="2"/>
  <c r="D38" i="2"/>
  <c r="S35" i="2"/>
  <c r="M45" i="2"/>
  <c r="G41" i="2"/>
  <c r="D35" i="2"/>
  <c r="G37" i="2"/>
  <c r="J43" i="2"/>
  <c r="D41" i="2"/>
  <c r="S40" i="2"/>
  <c r="D45" i="2"/>
  <c r="P40" i="2"/>
  <c r="G36" i="2"/>
  <c r="M38" i="2"/>
  <c r="S48" i="1" s="1"/>
  <c r="G42" i="2"/>
  <c r="G35" i="2"/>
  <c r="G44" i="2"/>
  <c r="G43" i="2"/>
  <c r="M34" i="2"/>
  <c r="J30" i="2"/>
  <c r="G30" i="2"/>
  <c r="S43" i="2"/>
  <c r="P41" i="2"/>
  <c r="P43" i="2"/>
  <c r="P45" i="2"/>
  <c r="D37" i="2"/>
  <c r="M44" i="2"/>
  <c r="J36" i="2"/>
  <c r="S38" i="2"/>
  <c r="G45" i="2"/>
  <c r="S42" i="2"/>
  <c r="M37" i="2"/>
  <c r="S26" i="1" s="1"/>
  <c r="G34" i="2"/>
  <c r="D42" i="2"/>
  <c r="P30" i="2"/>
  <c r="J37" i="2"/>
  <c r="J38" i="2"/>
  <c r="J39" i="2"/>
  <c r="M40" i="2"/>
  <c r="S50" i="1" s="1"/>
  <c r="M42" i="2"/>
  <c r="S52" i="1" s="1"/>
  <c r="J41" i="2"/>
  <c r="G39" i="2"/>
  <c r="D39" i="2"/>
  <c r="S22" i="1"/>
  <c r="A10" i="22" l="1"/>
  <c r="D9" i="22"/>
  <c r="S19" i="4"/>
  <c r="S48" i="4"/>
  <c r="S18" i="4"/>
  <c r="S51" i="4"/>
  <c r="L10" i="14"/>
  <c r="A14" i="24"/>
  <c r="L13" i="24"/>
  <c r="S49" i="1"/>
  <c r="S51" i="1"/>
  <c r="S53" i="1"/>
  <c r="S23" i="1"/>
  <c r="S54" i="1"/>
  <c r="S55" i="1"/>
  <c r="A11" i="22" l="1"/>
  <c r="D10" i="22"/>
  <c r="L11" i="14"/>
  <c r="L14" i="24"/>
  <c r="A15" i="24"/>
  <c r="A12" i="22" l="1"/>
  <c r="D11" i="22"/>
  <c r="L12" i="14"/>
  <c r="A16" i="24"/>
  <c r="L15" i="24"/>
  <c r="A13" i="22" l="1"/>
  <c r="D12" i="22"/>
  <c r="L13" i="14"/>
  <c r="L16" i="24"/>
  <c r="A17" i="24"/>
  <c r="A14" i="22" l="1"/>
  <c r="D13" i="22"/>
  <c r="L14" i="14"/>
  <c r="A18" i="24"/>
  <c r="L17" i="24"/>
  <c r="D14" i="22" l="1"/>
  <c r="A15" i="22"/>
  <c r="L15" i="14"/>
  <c r="A19" i="24"/>
  <c r="L18" i="24"/>
  <c r="A16" i="22" l="1"/>
  <c r="D15" i="22"/>
  <c r="L16" i="14"/>
  <c r="A20" i="24"/>
  <c r="L19" i="24"/>
  <c r="A17" i="22" l="1"/>
  <c r="D16" i="22"/>
  <c r="L17" i="14"/>
  <c r="A21" i="24"/>
  <c r="L20" i="24"/>
  <c r="D17" i="22" l="1"/>
  <c r="A18" i="22"/>
  <c r="L18" i="14"/>
  <c r="A22" i="24"/>
  <c r="L21" i="24"/>
  <c r="A19" i="22" l="1"/>
  <c r="D18" i="22"/>
  <c r="L19" i="14"/>
  <c r="L22" i="24"/>
  <c r="A23" i="24"/>
  <c r="A20" i="22" l="1"/>
  <c r="D19" i="22"/>
  <c r="L20" i="14"/>
  <c r="A24" i="24"/>
  <c r="L23" i="24"/>
  <c r="A21" i="22" l="1"/>
  <c r="D20" i="22"/>
  <c r="L21" i="14"/>
  <c r="L24" i="24"/>
  <c r="A25" i="24"/>
  <c r="A22" i="22" l="1"/>
  <c r="D21" i="22"/>
  <c r="L22" i="14"/>
  <c r="A26" i="24"/>
  <c r="L25" i="24"/>
  <c r="D22" i="22" l="1"/>
  <c r="A23" i="22"/>
  <c r="L23" i="14"/>
  <c r="A27" i="24"/>
  <c r="L26" i="24"/>
  <c r="A24" i="22" l="1"/>
  <c r="D23" i="22"/>
  <c r="L24" i="14"/>
  <c r="A28" i="24"/>
  <c r="L27" i="24"/>
  <c r="A25" i="22" l="1"/>
  <c r="D24" i="22"/>
  <c r="L25" i="14"/>
  <c r="A29" i="24"/>
  <c r="L28" i="24"/>
  <c r="D25" i="22" l="1"/>
  <c r="A26" i="22"/>
  <c r="D26" i="22" s="1"/>
  <c r="L26" i="14"/>
  <c r="A30" i="24"/>
  <c r="L29" i="24"/>
  <c r="L27" i="14" l="1"/>
  <c r="L30" i="24"/>
  <c r="A31" i="24"/>
  <c r="L28" i="14" l="1"/>
  <c r="A32" i="24"/>
  <c r="L31" i="24"/>
  <c r="L29" i="14" l="1"/>
  <c r="L32" i="24"/>
  <c r="A33" i="24"/>
  <c r="L30" i="14" l="1"/>
  <c r="A34" i="24"/>
  <c r="L33" i="24"/>
  <c r="L31" i="14" l="1"/>
  <c r="A35" i="24"/>
  <c r="L34" i="24"/>
  <c r="L32" i="14" l="1"/>
  <c r="A36" i="24"/>
  <c r="L35" i="24"/>
  <c r="L33" i="14" l="1"/>
  <c r="A37" i="24"/>
  <c r="L36" i="24"/>
  <c r="L34" i="14" l="1"/>
  <c r="A38" i="24"/>
  <c r="L37" i="24"/>
  <c r="L35" i="14" l="1"/>
  <c r="L38" i="24"/>
  <c r="A39" i="24"/>
  <c r="L36" i="14" l="1"/>
  <c r="A40" i="24"/>
  <c r="L39" i="24"/>
  <c r="L37" i="14" l="1"/>
  <c r="L40" i="24"/>
  <c r="A41" i="24"/>
  <c r="L38" i="14" l="1"/>
  <c r="A42" i="24"/>
  <c r="L41" i="24"/>
  <c r="L39" i="14" l="1"/>
  <c r="A43" i="24"/>
  <c r="L42" i="24"/>
  <c r="L40" i="14" l="1"/>
  <c r="A44" i="24"/>
  <c r="L43" i="24"/>
  <c r="L41" i="14" l="1"/>
  <c r="A45" i="24"/>
  <c r="L44" i="24"/>
  <c r="L42" i="14" l="1"/>
  <c r="A46" i="24"/>
  <c r="L45" i="24"/>
  <c r="L43" i="14" l="1"/>
  <c r="L46" i="24"/>
  <c r="A47" i="24"/>
  <c r="L44" i="14" l="1"/>
  <c r="A48" i="24"/>
  <c r="L47" i="24"/>
  <c r="L45" i="14" l="1"/>
  <c r="L48" i="24"/>
  <c r="A49" i="24"/>
  <c r="L46" i="14" l="1"/>
  <c r="A50" i="24"/>
  <c r="L49" i="24"/>
  <c r="L47" i="14" l="1"/>
  <c r="A51" i="24"/>
  <c r="L50" i="24"/>
  <c r="L48" i="14" l="1"/>
  <c r="A52" i="24"/>
  <c r="L51" i="24"/>
  <c r="L49" i="14" l="1"/>
  <c r="A53" i="24"/>
  <c r="L52" i="24"/>
  <c r="L50" i="14" l="1"/>
  <c r="A54" i="24"/>
  <c r="L53" i="24"/>
  <c r="L51" i="14" l="1"/>
  <c r="L54" i="24"/>
  <c r="A55" i="24"/>
  <c r="L52" i="14" l="1"/>
  <c r="A56" i="24"/>
  <c r="L55" i="24"/>
  <c r="L53" i="14" l="1"/>
  <c r="L56" i="24"/>
  <c r="A57" i="24"/>
  <c r="L54" i="14" l="1"/>
  <c r="A58" i="24"/>
  <c r="L57" i="24"/>
  <c r="L55" i="14" l="1"/>
  <c r="A59" i="24"/>
  <c r="L58" i="24"/>
  <c r="L56" i="14" l="1"/>
  <c r="A60" i="24"/>
  <c r="L59" i="24"/>
  <c r="L57" i="14" l="1"/>
  <c r="A61" i="24"/>
  <c r="L60" i="24"/>
  <c r="L58" i="14" l="1"/>
  <c r="L61" i="24"/>
  <c r="A62" i="24"/>
  <c r="L59" i="14" l="1"/>
  <c r="L62" i="24"/>
  <c r="A63" i="24"/>
  <c r="L60" i="14" l="1"/>
  <c r="A64" i="24"/>
  <c r="L63" i="24"/>
  <c r="L61" i="14" l="1"/>
  <c r="L64" i="24"/>
  <c r="A65" i="24"/>
  <c r="L62" i="14" l="1"/>
  <c r="A66" i="24"/>
  <c r="L65" i="24"/>
  <c r="L63" i="14" l="1"/>
  <c r="A67" i="24"/>
  <c r="L66" i="24"/>
  <c r="L64" i="14" l="1"/>
  <c r="A68" i="24"/>
  <c r="L67" i="24"/>
  <c r="L65" i="14" l="1"/>
  <c r="A69" i="24"/>
  <c r="L68" i="24"/>
  <c r="L66" i="14" l="1"/>
  <c r="A70" i="24"/>
  <c r="L69" i="24"/>
  <c r="L67" i="14" l="1"/>
  <c r="L70" i="24"/>
  <c r="A71" i="24"/>
  <c r="L68" i="14" l="1"/>
  <c r="A72" i="24"/>
  <c r="L71" i="24"/>
  <c r="L69" i="14" l="1"/>
  <c r="L72" i="24"/>
  <c r="A73" i="24"/>
  <c r="L70" i="14" l="1"/>
  <c r="A74" i="24"/>
  <c r="L73" i="24"/>
  <c r="L71" i="14" l="1"/>
  <c r="A75" i="24"/>
  <c r="L74" i="24"/>
  <c r="L72" i="14" l="1"/>
  <c r="A76" i="24"/>
  <c r="L75" i="24"/>
  <c r="L73" i="14" l="1"/>
  <c r="A77" i="24"/>
  <c r="L76" i="24"/>
  <c r="L74" i="14" l="1"/>
  <c r="A78" i="24"/>
  <c r="L78" i="24" s="1"/>
  <c r="L77" i="24"/>
  <c r="L75" i="14" l="1"/>
  <c r="L76" i="14" l="1"/>
  <c r="L77" i="14" l="1"/>
  <c r="L79" i="14" l="1"/>
  <c r="L78" i="14"/>
</calcChain>
</file>

<file path=xl/sharedStrings.xml><?xml version="1.0" encoding="utf-8"?>
<sst xmlns="http://schemas.openxmlformats.org/spreadsheetml/2006/main" count="3311" uniqueCount="591">
  <si>
    <t>Südbaden (5 Teams)</t>
  </si>
  <si>
    <t>R-OL-1</t>
  </si>
  <si>
    <t>R-OL-2</t>
  </si>
  <si>
    <t>R-OL-3</t>
  </si>
  <si>
    <t>R-OL-4</t>
  </si>
  <si>
    <t>Sieger Spiel 1</t>
  </si>
  <si>
    <t>Sieger Spiel 2</t>
  </si>
  <si>
    <t>Sieger Spiel 3</t>
  </si>
  <si>
    <t>Sieger Spiel 4</t>
  </si>
  <si>
    <t>Südbaden (9 Teams)</t>
  </si>
  <si>
    <t>Verlierer Spiel 1</t>
  </si>
  <si>
    <t>Verlierer Spiel 2</t>
  </si>
  <si>
    <t>Verlierer Spiel 3</t>
  </si>
  <si>
    <t>Verlierer Spiel 4</t>
  </si>
  <si>
    <t>R-VL-1</t>
  </si>
  <si>
    <t>R-VL-2</t>
  </si>
  <si>
    <t>R-VL-3</t>
  </si>
  <si>
    <t>R-VL-4</t>
  </si>
  <si>
    <t>R-VL-5</t>
  </si>
  <si>
    <t>R-VL-6</t>
  </si>
  <si>
    <t>R-VL-7</t>
  </si>
  <si>
    <t>R-VL-8</t>
  </si>
  <si>
    <t>Sieger Spiel 5</t>
  </si>
  <si>
    <t>Sieger Spiel 6</t>
  </si>
  <si>
    <t>Sieger Spiel 7</t>
  </si>
  <si>
    <t>Sieger Spiel 8</t>
  </si>
  <si>
    <t>Verlierer Spiel 5</t>
  </si>
  <si>
    <t>Verlierer Spiel 6</t>
  </si>
  <si>
    <t>Verlierer Spiel 7</t>
  </si>
  <si>
    <t>Verlierer Spiel 8</t>
  </si>
  <si>
    <t>Baden (14 Teams)</t>
  </si>
  <si>
    <t>Südbaden (14 Teams)</t>
  </si>
  <si>
    <t>R-LL-1</t>
  </si>
  <si>
    <t>R-LL-2</t>
  </si>
  <si>
    <t>R-LL-3</t>
  </si>
  <si>
    <t>R-LL-4</t>
  </si>
  <si>
    <t>R-LL-5</t>
  </si>
  <si>
    <t>R-LL-6</t>
  </si>
  <si>
    <t>R-LL-7</t>
  </si>
  <si>
    <t>R-LL-8</t>
  </si>
  <si>
    <t>R-LL-9</t>
  </si>
  <si>
    <t>R-LL-10</t>
  </si>
  <si>
    <t>R-LL-11</t>
  </si>
  <si>
    <t>R-LL-12</t>
  </si>
  <si>
    <t>R-LL-13</t>
  </si>
  <si>
    <t>R-LL-14</t>
  </si>
  <si>
    <t>R-LL-15</t>
  </si>
  <si>
    <t>R-LL-16</t>
  </si>
  <si>
    <t>Sieger Spiel 9</t>
  </si>
  <si>
    <t>Sieger Spiel 10</t>
  </si>
  <si>
    <t>Sieger Spiel 11</t>
  </si>
  <si>
    <t>Sieger Spiel 12</t>
  </si>
  <si>
    <t>Sieger Spiel 13</t>
  </si>
  <si>
    <t>Sieger Spiel 14</t>
  </si>
  <si>
    <t>Sieger Spiel 15</t>
  </si>
  <si>
    <t>Sieger Spiel 16</t>
  </si>
  <si>
    <t>RL Absteiger 1</t>
  </si>
  <si>
    <t>RL Absteiger 2</t>
  </si>
  <si>
    <t>#</t>
  </si>
  <si>
    <t>Oberliga BW  (28 Teams)</t>
  </si>
  <si>
    <t>Quali
(4 Teams)</t>
  </si>
  <si>
    <t>Verbandsliga (56 Teams)</t>
  </si>
  <si>
    <t>Quali  (8 Teams)</t>
  </si>
  <si>
    <t>Quali (8 Teams)</t>
  </si>
  <si>
    <t>Quali  (16 Teams)</t>
  </si>
  <si>
    <t>Oberliga BW  (24 Teams)</t>
  </si>
  <si>
    <t>Südbaden (4 Teams)</t>
  </si>
  <si>
    <t>Baden (7 Teams)</t>
  </si>
  <si>
    <t>Südbaden (7 Teams)</t>
  </si>
  <si>
    <t>Verbandsliga (48 Teams)</t>
  </si>
  <si>
    <t>Württemberg  (34 Teams)</t>
  </si>
  <si>
    <t>Baden (11 Teams)</t>
  </si>
  <si>
    <t>Südbaden (11 Teams)</t>
  </si>
  <si>
    <t>Absteiger RL</t>
  </si>
  <si>
    <t>Aufsteiger RL</t>
  </si>
  <si>
    <t>&lt;&lt; Aufsteiger RL</t>
  </si>
  <si>
    <t>&lt;&lt; Absteiger RL aus dem BHV</t>
  </si>
  <si>
    <t>0_0</t>
  </si>
  <si>
    <t>0_1</t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</si>
  <si>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</si>
  <si>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</si>
  <si>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</si>
  <si>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</si>
  <si>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</si>
  <si>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</si>
  <si>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</si>
  <si>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</si>
  <si>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</si>
  <si>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</si>
  <si>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</si>
  <si>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</si>
  <si>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</si>
  <si>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</si>
  <si>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</si>
  <si>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</si>
  <si>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</si>
  <si>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</si>
  <si>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</si>
  <si>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</si>
  <si>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</si>
  <si>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</si>
  <si>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</si>
  <si>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</si>
  <si>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</si>
  <si>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</si>
  <si>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</si>
  <si>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</si>
  <si>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</si>
  <si>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</si>
  <si>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</si>
  <si>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</si>
  <si>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</si>
  <si>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</si>
  <si>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</si>
  <si>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B-36</t>
  </si>
  <si>
    <t>B-37</t>
  </si>
  <si>
    <t>B-38</t>
  </si>
  <si>
    <t>B-39</t>
  </si>
  <si>
    <t>B-40</t>
  </si>
  <si>
    <t>B-41</t>
  </si>
  <si>
    <t>B-42</t>
  </si>
  <si>
    <t>Württemberg (14 Teams)</t>
  </si>
  <si>
    <t>Q-OL-1</t>
  </si>
  <si>
    <t>Q-OL-2</t>
  </si>
  <si>
    <t>Q-OL-3</t>
  </si>
  <si>
    <t>Q-OL-4</t>
  </si>
  <si>
    <t>Q-VL-1</t>
  </si>
  <si>
    <t>Q-VL-2</t>
  </si>
  <si>
    <t>Q-VL-3</t>
  </si>
  <si>
    <t>Q-VL-4</t>
  </si>
  <si>
    <t>Q-VL-5</t>
  </si>
  <si>
    <t>Q-VL-6</t>
  </si>
  <si>
    <t>Q-VL-7</t>
  </si>
  <si>
    <t>Q-VL-8</t>
  </si>
  <si>
    <t>Q-LL-1</t>
  </si>
  <si>
    <t>Q-LL-2</t>
  </si>
  <si>
    <t>Q-LL-3</t>
  </si>
  <si>
    <t>Q-LL-4</t>
  </si>
  <si>
    <t>Q-LL-5</t>
  </si>
  <si>
    <t>Q-LL-6</t>
  </si>
  <si>
    <t>Q-LL-7</t>
  </si>
  <si>
    <t>Q-LL-8</t>
  </si>
  <si>
    <t>Q-LL-9</t>
  </si>
  <si>
    <t>Q-LL-10</t>
  </si>
  <si>
    <t>Q-LL-11</t>
  </si>
  <si>
    <t>Q-LL-12</t>
  </si>
  <si>
    <t>Q-LL-13</t>
  </si>
  <si>
    <t>Q-LL-14</t>
  </si>
  <si>
    <t>Q-LL-15</t>
  </si>
  <si>
    <t>Q-LL-16</t>
  </si>
  <si>
    <t>Baden 
(5 Teams)</t>
  </si>
  <si>
    <t>2 Spiele Südbaden vs. Württemberg</t>
  </si>
  <si>
    <t>Baden  (9 Teams)</t>
  </si>
  <si>
    <t>Württemberg (26 Teams)</t>
  </si>
  <si>
    <t>4 Spiele Südbaden vs. Württemberg</t>
  </si>
  <si>
    <t>Württemberg (44 Teams)</t>
  </si>
  <si>
    <t>8 Spiele Südbaden vs. Württemberg</t>
  </si>
  <si>
    <t>OL 1</t>
  </si>
  <si>
    <t>OL 2</t>
  </si>
  <si>
    <t>OL 3</t>
  </si>
  <si>
    <t>OL 4</t>
  </si>
  <si>
    <t>OL 5</t>
  </si>
  <si>
    <t>OL 6</t>
  </si>
  <si>
    <t>OL 7</t>
  </si>
  <si>
    <t>OL 8</t>
  </si>
  <si>
    <t>OL 9</t>
  </si>
  <si>
    <t>OL 10</t>
  </si>
  <si>
    <t>OL 11</t>
  </si>
  <si>
    <t>OL 12</t>
  </si>
  <si>
    <t>OL 13</t>
  </si>
  <si>
    <t>VL 1</t>
  </si>
  <si>
    <t>OL 14</t>
  </si>
  <si>
    <t>VL 2</t>
  </si>
  <si>
    <t>VL 3</t>
  </si>
  <si>
    <t>VL 4</t>
  </si>
  <si>
    <t>VL 5</t>
  </si>
  <si>
    <t>VL 6</t>
  </si>
  <si>
    <t>VL 7</t>
  </si>
  <si>
    <t>VL 8</t>
  </si>
  <si>
    <t>VL 9</t>
  </si>
  <si>
    <t>VL 10</t>
  </si>
  <si>
    <t>VL 11</t>
  </si>
  <si>
    <t>VL 12</t>
  </si>
  <si>
    <t>VL 13</t>
  </si>
  <si>
    <t>VL 14</t>
  </si>
  <si>
    <t>LL AES1 o. RNT1</t>
  </si>
  <si>
    <t>LL Ranking ohne Aufsteiger 1</t>
  </si>
  <si>
    <t>LL Ranking ohne Aufsteiger 2</t>
  </si>
  <si>
    <t>LL Ranking ohne Aufsteiger 3</t>
  </si>
  <si>
    <t>LL Ranking ohne Aufsteiger 4</t>
  </si>
  <si>
    <t>LL Ranking ohne Aufsteiger 5</t>
  </si>
  <si>
    <t>LL Ranking ohne Aufsteiger 6</t>
  </si>
  <si>
    <t>LL Ranking ohne Aufsteiger 7</t>
  </si>
  <si>
    <t>LL Ranking ohne Aufsteiger 8</t>
  </si>
  <si>
    <t>LL Ranking ohne Aufsteiger 9</t>
  </si>
  <si>
    <t>LL Ranking ohne Aufsteiger 10</t>
  </si>
  <si>
    <t>LL Ranking ohne Aufsteiger 11</t>
  </si>
  <si>
    <t>LL Ranking ohne Aufsteiger 12</t>
  </si>
  <si>
    <t>1_0</t>
  </si>
  <si>
    <t>1_1</t>
  </si>
  <si>
    <t>2_0</t>
  </si>
  <si>
    <t>2_1</t>
  </si>
  <si>
    <t>LL Ranking ohne Aufsteiger 13</t>
  </si>
  <si>
    <t>Württemberg (12 Teams)</t>
  </si>
  <si>
    <t>Baden
(4 Teams)</t>
  </si>
  <si>
    <t>Württemberg (22 Teams)</t>
  </si>
  <si>
    <t>0 Absteiger 0 Aufsteiger</t>
  </si>
  <si>
    <t>0 Absteiger 1 Aufsteiger</t>
  </si>
  <si>
    <t>1 Absteiger 0 Aufsteiger</t>
  </si>
  <si>
    <t>1 Absteiger 1 Aufsteiger</t>
  </si>
  <si>
    <t>2 Absteiger 0 Aufsteiger</t>
  </si>
  <si>
    <t>2 Absteiger 1 Aufsteiger</t>
  </si>
  <si>
    <t>Badischer Handball-Verband</t>
  </si>
  <si>
    <t>Frauen Oberliga Baden (F-OLB)</t>
  </si>
  <si>
    <t>G</t>
  </si>
  <si>
    <t>S</t>
  </si>
  <si>
    <t>U</t>
  </si>
  <si>
    <t>N</t>
  </si>
  <si>
    <t>Tore</t>
  </si>
  <si>
    <t>Punkte</t>
  </si>
  <si>
    <t>KuSG Leimen</t>
  </si>
  <si>
    <t>:</t>
  </si>
  <si>
    <t>HSG Walzbachtal</t>
  </si>
  <si>
    <t>TSV Rintheim</t>
  </si>
  <si>
    <t>TSV Rot-Malsch</t>
  </si>
  <si>
    <t>TV Edingen</t>
  </si>
  <si>
    <t>SG Heddesheim</t>
  </si>
  <si>
    <t>SG Heidelsheim/Helmsheim</t>
  </si>
  <si>
    <t>HSG TSG Weinheim-TV Oberflockenbach</t>
  </si>
  <si>
    <t>TSG Wiesloch</t>
  </si>
  <si>
    <t>TV Brühl</t>
  </si>
  <si>
    <t>SG Nußloch</t>
  </si>
  <si>
    <t>TSV Birkenau</t>
  </si>
  <si>
    <t>Frauen Verbandsliga Baden (F-VLB)</t>
  </si>
  <si>
    <t>Saase3 Leutershausen Handball</t>
  </si>
  <si>
    <t>HC Mannheim-Vogelstang</t>
  </si>
  <si>
    <t>TV Schriesheim</t>
  </si>
  <si>
    <t>HG Königshofen/Sachsenflur</t>
  </si>
  <si>
    <t>SG KIT/MTV Karlsruhe</t>
  </si>
  <si>
    <t>Rhein-Neckar Löwen</t>
  </si>
  <si>
    <t>HSG St. Leon/Reilingen 2</t>
  </si>
  <si>
    <t>TG 88 Pforzheim 2</t>
  </si>
  <si>
    <t>TG Neureut</t>
  </si>
  <si>
    <t>Turnerschaft Mühlburg</t>
  </si>
  <si>
    <t>TSV Handschuhsheim Frauen</t>
  </si>
  <si>
    <t>TSV Rintheim 2</t>
  </si>
  <si>
    <t>Frauen Landesliga AES (F-LL-AES)</t>
  </si>
  <si>
    <t>SG Hambrücken/Weiher</t>
  </si>
  <si>
    <t>SV Langensteinbach</t>
  </si>
  <si>
    <t xml:space="preserve">SG Neuthard/Büchenau </t>
  </si>
  <si>
    <t>Turnerschaft Durlach</t>
  </si>
  <si>
    <t>HSG Ettlingen</t>
  </si>
  <si>
    <t>SG Niefern/Mühlacker</t>
  </si>
  <si>
    <t>SG Eggenstein-Leopoldshafen</t>
  </si>
  <si>
    <t>SG Pforzheim/Eutingen</t>
  </si>
  <si>
    <t>HSG Walzbachtal 2</t>
  </si>
  <si>
    <t>HC Neuenbürg 2000</t>
  </si>
  <si>
    <t>Frauen Landesliga RNT (F-LL-RNT)</t>
  </si>
  <si>
    <t>SG Walldorf Astoria 1902 Frauen</t>
  </si>
  <si>
    <t>Saase3 Leutershausen Handball 2</t>
  </si>
  <si>
    <t>TV Mosbach</t>
  </si>
  <si>
    <t>TSV Rot-Malsch 2</t>
  </si>
  <si>
    <t>HSG Bergstraße</t>
  </si>
  <si>
    <t>TV Bammental</t>
  </si>
  <si>
    <t>SGH Waldbrunn/Eberbach</t>
  </si>
  <si>
    <t>HG Oftersheim/Schwetzingen 2</t>
  </si>
  <si>
    <t>SG Nußloch 2</t>
  </si>
  <si>
    <t>TSV HD-Wieblingen</t>
  </si>
  <si>
    <t>Männer Oberliga Baden (M-OLB)</t>
  </si>
  <si>
    <t>TV Hardheim 1895</t>
  </si>
  <si>
    <t>TSV Amicitia 06/09 Viernheim</t>
  </si>
  <si>
    <t>HSG Weschnitztal</t>
  </si>
  <si>
    <t>TV Knielingen</t>
  </si>
  <si>
    <t>TV Friedrichsfeld</t>
  </si>
  <si>
    <t>TSV Knittlingen</t>
  </si>
  <si>
    <t>Handball Wölfe Plankstadt e.V.</t>
  </si>
  <si>
    <t>SG Pforzheim/Eutingen 2</t>
  </si>
  <si>
    <t>Männer Verbandsliga Baden (M-VLB)</t>
  </si>
  <si>
    <t>HSG Bruchsal/Untergrombach</t>
  </si>
  <si>
    <t>HSV Hockenheim</t>
  </si>
  <si>
    <t>TV Ispringen</t>
  </si>
  <si>
    <t>TV Eppelheim</t>
  </si>
  <si>
    <t>TSV Handschuhsheim</t>
  </si>
  <si>
    <t>TSG Germania Dossenheim</t>
  </si>
  <si>
    <t>Saase3 Leutershausen Handball 3</t>
  </si>
  <si>
    <t>Männer Landesliga AES (M-LL-AES)</t>
  </si>
  <si>
    <t>SG Sulzfeld/Bretten</t>
  </si>
  <si>
    <t>SG Heidelsheim/Helmsheim 2</t>
  </si>
  <si>
    <t>Post Südstadt Karlsruhe</t>
  </si>
  <si>
    <t>TV Gondelsheim</t>
  </si>
  <si>
    <t>SG Stutensee-Weingarten</t>
  </si>
  <si>
    <t>HC Neuenbürg 2000 2</t>
  </si>
  <si>
    <t>Männer Landesliga RNT (M-LL-RNT)</t>
  </si>
  <si>
    <t>TG Laudenbach</t>
  </si>
  <si>
    <t>HA Neckarelz</t>
  </si>
  <si>
    <t xml:space="preserve">SG Heidelberg-Leimen </t>
  </si>
  <si>
    <t>HSG Dittigheim/Tauberbischofsheim</t>
  </si>
  <si>
    <t>TSG Ketsch</t>
  </si>
  <si>
    <t>TSV 1863 Buchen</t>
  </si>
  <si>
    <t>HSG St. Leon/Reilingen</t>
  </si>
  <si>
    <t>TV Hemsbach</t>
  </si>
  <si>
    <t>TV Forst</t>
  </si>
  <si>
    <t xml:space="preserve">HSG Dielheim/Malschenberg     </t>
  </si>
  <si>
    <t>TV Malsch</t>
  </si>
  <si>
    <t>HSG Linkenheim-Hochstetten-Liedolsheim</t>
  </si>
  <si>
    <t>TSV Graben-Neudorf</t>
  </si>
  <si>
    <t>TB Pforzheim</t>
  </si>
  <si>
    <t>TGS Pforzheim</t>
  </si>
  <si>
    <t>SG Stutensee-Weingarten 2</t>
  </si>
  <si>
    <t>SV Waldhof Mannheim 07</t>
  </si>
  <si>
    <t>TV Sinsheim</t>
  </si>
  <si>
    <t>HSG Hardtwald</t>
  </si>
  <si>
    <t>SG Schwarzbachtal</t>
  </si>
  <si>
    <t>TSV Phönix Steinsfurt</t>
  </si>
  <si>
    <t>TV Schriesheim 2</t>
  </si>
  <si>
    <t>TV Birkenfeld</t>
  </si>
  <si>
    <t>RL Abstieg</t>
  </si>
  <si>
    <t>Frauen</t>
  </si>
  <si>
    <t>OL Aufstieg</t>
  </si>
  <si>
    <t>Männer</t>
  </si>
  <si>
    <t>TSV Amicitia 06/09 Viernheim 2</t>
  </si>
  <si>
    <t>TSV Handschuhsheim 2</t>
  </si>
  <si>
    <t>Handball Wölfe Plankstadt e.V. 2</t>
  </si>
  <si>
    <t>TV Eppelheim 2</t>
  </si>
  <si>
    <t>TSG Wiesloch 2</t>
  </si>
  <si>
    <t>TSV Rot-Malsch 3</t>
  </si>
  <si>
    <t>TV Friedrichsfeld 2</t>
  </si>
  <si>
    <t>TSV HD-Wieblingen 2</t>
  </si>
  <si>
    <t>SKV Sandhofen</t>
  </si>
  <si>
    <t>SG Heddesheim 2</t>
  </si>
  <si>
    <t>Spvgg Ilvesheim</t>
  </si>
  <si>
    <t>HSG Weschnitztal 2</t>
  </si>
  <si>
    <t>HSV Hockenheim 2</t>
  </si>
  <si>
    <t>TV Hemsbach 2</t>
  </si>
  <si>
    <t>TG Laudenbach 2</t>
  </si>
  <si>
    <t>Saase3 Leutershausen Handball 4</t>
  </si>
  <si>
    <t>SG MTG/PSV Mannheim</t>
  </si>
  <si>
    <t>TV Friedrichsfeld 3</t>
  </si>
  <si>
    <t>SG HD-Kirchheim</t>
  </si>
  <si>
    <t>TSV Amicitia 06/09 Viernheim 3</t>
  </si>
  <si>
    <t>TSV Handschuhsheim 3</t>
  </si>
  <si>
    <t>TV Brühl 2</t>
  </si>
  <si>
    <t>TSG Germania Dossenheim 2</t>
  </si>
  <si>
    <t>HG Oftersheim/Schwetzingen 3</t>
  </si>
  <si>
    <t>HSG Lussheim</t>
  </si>
  <si>
    <t>SG Heidelberg-Leimen  2</t>
  </si>
  <si>
    <t>SC Wilhelmsfeld</t>
  </si>
  <si>
    <t>TB Neckarsteinach</t>
  </si>
  <si>
    <t>HG Eberbach</t>
  </si>
  <si>
    <t>HSG Dielheim/Malschenberg      2</t>
  </si>
  <si>
    <t>Spvgg Ilvesheim 2</t>
  </si>
  <si>
    <t>TV Schriesheim 3</t>
  </si>
  <si>
    <t>SG MTG/PSV Mannheim 2</t>
  </si>
  <si>
    <t>TSG Seckenheim</t>
  </si>
  <si>
    <t>HSG TSG Weinheim-TV Oberflockenbach 2</t>
  </si>
  <si>
    <t>SKV Sandhofen 2</t>
  </si>
  <si>
    <t>HC Mannheim-Vogelstang 2</t>
  </si>
  <si>
    <t>LSV Ladenburg</t>
  </si>
  <si>
    <t>TV Sinsheim 2</t>
  </si>
  <si>
    <t>TV Edingen 2</t>
  </si>
  <si>
    <t>Handball Wölfe Plankstadt e.V. 3</t>
  </si>
  <si>
    <t>SG Heidelberg-Leimen  3</t>
  </si>
  <si>
    <t>TC Kurpfalz St.Ilgen</t>
  </si>
  <si>
    <t>SG HD-Kirchheim 2</t>
  </si>
  <si>
    <t>TSG Ketsch 2</t>
  </si>
  <si>
    <t>HSG Hardtwald 3</t>
  </si>
  <si>
    <t>TB Neckarsteinach 2</t>
  </si>
  <si>
    <t>TSV Rot-Malsch 4</t>
  </si>
  <si>
    <t>SG Schwarzbachtal 2</t>
  </si>
  <si>
    <t>HSG Dielheim/Malschenberg      3</t>
  </si>
  <si>
    <t>TV Sinsheim 3</t>
  </si>
  <si>
    <t>SG Nußloch 3</t>
  </si>
  <si>
    <t>HSG Hardtwald 2</t>
  </si>
  <si>
    <t>HSG St. Leon/Reilingen 3</t>
  </si>
  <si>
    <t>Männer 1. Bezirksklasse Staffel 2 (M-BzK1-2-RNT)</t>
  </si>
  <si>
    <t>Männer 2. Bezirksklasse Staffel 1 (M-BzK2-1-RNT)</t>
  </si>
  <si>
    <t>Männer 2. Bezirksklasse Staffel 2 (M-BzK2-2-RNT)</t>
  </si>
  <si>
    <t>Männer 2. Bezirksklasse Staffel 3 (M-BzK2-3-RNT)</t>
  </si>
  <si>
    <t>HC Blau-Gelb Mühlacker</t>
  </si>
  <si>
    <t>Turnerschaft Durlach 2</t>
  </si>
  <si>
    <t>SG Neuthard/Büchenau  2</t>
  </si>
  <si>
    <t>SSC Karlsruhe</t>
  </si>
  <si>
    <t>HSG Ettlingen 2</t>
  </si>
  <si>
    <t>Rhein-Neckar Löwen 3</t>
  </si>
  <si>
    <t>TSV Knittlingen 2</t>
  </si>
  <si>
    <t>TV Ispringen 2</t>
  </si>
  <si>
    <t>TV Calmbach</t>
  </si>
  <si>
    <t>HSG Walzbachtal 3</t>
  </si>
  <si>
    <t>SG KIT/MTV Karlsruhe 2</t>
  </si>
  <si>
    <t>SV Langensteinbach 2</t>
  </si>
  <si>
    <t>TV Forst 2</t>
  </si>
  <si>
    <t>TG Neureut 2</t>
  </si>
  <si>
    <t>TV Knielingen 2</t>
  </si>
  <si>
    <t>SG Hambrücken/Weiher 2</t>
  </si>
  <si>
    <t>SG Sulzfeld/Bretten 2</t>
  </si>
  <si>
    <t>SSC Karlsruhe 2</t>
  </si>
  <si>
    <t>Turnerschaft Durlach 3</t>
  </si>
  <si>
    <t>SG Eggenstein-Leopoldshafen 2</t>
  </si>
  <si>
    <t>HC Blau-Gelb Mühlacker 2</t>
  </si>
  <si>
    <t>SG KIT/MTV Karlsruhe 3</t>
  </si>
  <si>
    <t>Post Südstadt Karlsruhe 2</t>
  </si>
  <si>
    <t>SV Langensteinbach 3</t>
  </si>
  <si>
    <t>Turnerschaft Mühlburg 2</t>
  </si>
  <si>
    <t>SG TSG Niefern/TG 88 Pforzheim</t>
  </si>
  <si>
    <t>SG Odenheim/Unteröwisheim</t>
  </si>
  <si>
    <t>SG Heidelsheim/Helmsheim 3</t>
  </si>
  <si>
    <t>HSG Ettlingen 3</t>
  </si>
  <si>
    <t>HSG Bruchsal/Untergrombach 2</t>
  </si>
  <si>
    <t>TV Gondelsheim 2</t>
  </si>
  <si>
    <t>Männer Bezirksoberliga (M-BzOL-AES)</t>
  </si>
  <si>
    <t>Männer Bezirksliga St.1 (M-BzL1-1-AES)</t>
  </si>
  <si>
    <t>Männer Bezirksliga St.2 (M-BzL1-2-AES)</t>
  </si>
  <si>
    <t>Männer 1. Bezirksklasse St.1 (M-BzK 1-1-AES)</t>
  </si>
  <si>
    <t>Männer 1. Bezirksklasse St.2 (M-BzK 1-2-AES)</t>
  </si>
  <si>
    <t>Spielklasse</t>
  </si>
  <si>
    <t>OL</t>
  </si>
  <si>
    <t>VL</t>
  </si>
  <si>
    <t>LL RNT</t>
  </si>
  <si>
    <t>Pluspunkte</t>
  </si>
  <si>
    <t>Tordifferenz</t>
  </si>
  <si>
    <t>Erzielte Tore</t>
  </si>
  <si>
    <t>LL Ranking ohne Aufsteiger</t>
  </si>
  <si>
    <t>PPQ</t>
  </si>
  <si>
    <t>TDQ</t>
  </si>
  <si>
    <t>ETQ</t>
  </si>
  <si>
    <t>Rang</t>
  </si>
  <si>
    <t>TSV Birkenau 2 wird auf die Zahl der Absteiger angerechnet</t>
  </si>
  <si>
    <t>LL 1</t>
  </si>
  <si>
    <t>LL 2</t>
  </si>
  <si>
    <t>LL</t>
  </si>
  <si>
    <t>Ranking ohne Namen</t>
  </si>
  <si>
    <t>Ranking mit Namen</t>
  </si>
  <si>
    <t>4 Spiele Südbaden
vs.
Württemberg</t>
  </si>
  <si>
    <t>2 Spiele Südbaden
vs. Württemberg</t>
  </si>
  <si>
    <t>BzOL 1</t>
  </si>
  <si>
    <t>BzOL 2</t>
  </si>
  <si>
    <t>LL RNT 13</t>
  </si>
  <si>
    <t>LL RNT 12</t>
  </si>
  <si>
    <t>LL RNT 11</t>
  </si>
  <si>
    <t>BzOL 3</t>
  </si>
  <si>
    <t>BzOL 4</t>
  </si>
  <si>
    <t>BzOL 5</t>
  </si>
  <si>
    <t>BzOL 6</t>
  </si>
  <si>
    <t>BzOL 7</t>
  </si>
  <si>
    <t>BzOL 8</t>
  </si>
  <si>
    <t>BzOL 9</t>
  </si>
  <si>
    <t>BzOL 10</t>
  </si>
  <si>
    <t>BzOL 11</t>
  </si>
  <si>
    <t>BzL 1</t>
  </si>
  <si>
    <t>BzL 2</t>
  </si>
  <si>
    <t>BzL 3</t>
  </si>
  <si>
    <t>BzL 4</t>
  </si>
  <si>
    <t>BzL 5</t>
  </si>
  <si>
    <t>BzL 6</t>
  </si>
  <si>
    <t>BzL 7</t>
  </si>
  <si>
    <t>BzL 8</t>
  </si>
  <si>
    <t>BzL 9</t>
  </si>
  <si>
    <t>BzL 10</t>
  </si>
  <si>
    <t>BzL 11</t>
  </si>
  <si>
    <t>BzL 12</t>
  </si>
  <si>
    <t>BzOL</t>
  </si>
  <si>
    <t>BzL</t>
  </si>
  <si>
    <t>BzK1</t>
  </si>
  <si>
    <t>BzK2</t>
  </si>
  <si>
    <t>TV Neckargemünd wird auf die Zahl der Absteiger angerechnet</t>
  </si>
  <si>
    <t>BzK1-1 10</t>
  </si>
  <si>
    <t>BzK1-2 10</t>
  </si>
  <si>
    <t>LL RNT 10</t>
  </si>
  <si>
    <t>LL RNT 9</t>
  </si>
  <si>
    <t>sicher nicht in der LL-Qualifikation dabei</t>
  </si>
  <si>
    <t>BzK1 1</t>
  </si>
  <si>
    <t>BzK1 2</t>
  </si>
  <si>
    <t>BzK1 3</t>
  </si>
  <si>
    <t>BzK1 4</t>
  </si>
  <si>
    <t>BzK1 5</t>
  </si>
  <si>
    <t>BzK1 6</t>
  </si>
  <si>
    <t>BzK1 7</t>
  </si>
  <si>
    <t>BzK1 8</t>
  </si>
  <si>
    <t>BzK1 9</t>
  </si>
  <si>
    <t>BzK1 10</t>
  </si>
  <si>
    <t>BzK1 11</t>
  </si>
  <si>
    <t>BzK1 12</t>
  </si>
  <si>
    <t>BzK1 13</t>
  </si>
  <si>
    <t>BzK1 14</t>
  </si>
  <si>
    <t>BzK1 15</t>
  </si>
  <si>
    <t>BzK1 16</t>
  </si>
  <si>
    <t>BzK1 17</t>
  </si>
  <si>
    <t>BzK2 1</t>
  </si>
  <si>
    <t>BzK2 2</t>
  </si>
  <si>
    <t>BzK2 3</t>
  </si>
  <si>
    <t>BzK2 4</t>
  </si>
  <si>
    <t>BzK2 5</t>
  </si>
  <si>
    <t>BzK2 6</t>
  </si>
  <si>
    <t>BzK2 7</t>
  </si>
  <si>
    <t>BzK2 8</t>
  </si>
  <si>
    <t>BzK2 9</t>
  </si>
  <si>
    <t>BzK2 10</t>
  </si>
  <si>
    <t>BzK2 11</t>
  </si>
  <si>
    <t>BzK2 12</t>
  </si>
  <si>
    <t>BzK2 13</t>
  </si>
  <si>
    <t>BzK2 14</t>
  </si>
  <si>
    <t>BzK2 15</t>
  </si>
  <si>
    <t>BzK2 16</t>
  </si>
  <si>
    <t>BzK2 17</t>
  </si>
  <si>
    <t>BzK2 18</t>
  </si>
  <si>
    <t>BzK2 19</t>
  </si>
  <si>
    <t>BzK2 20</t>
  </si>
  <si>
    <t>BzK2 21</t>
  </si>
  <si>
    <t>BzK2 22</t>
  </si>
  <si>
    <t>BzK2 23</t>
  </si>
  <si>
    <t>BzK2 24</t>
  </si>
  <si>
    <t>BzK1-1 9</t>
  </si>
  <si>
    <t>BzK1-2 9</t>
  </si>
  <si>
    <t>Minuspunkte</t>
  </si>
  <si>
    <t>MPQ</t>
  </si>
  <si>
    <t>BzK1-1 7</t>
  </si>
  <si>
    <t>BzK1-1 8</t>
  </si>
  <si>
    <t>BzK1-2 7</t>
  </si>
  <si>
    <t>BzK1-2 8</t>
  </si>
  <si>
    <t>BzK1 9_2</t>
  </si>
  <si>
    <t>BzK1 9_1</t>
  </si>
  <si>
    <t>BzK1 8_2</t>
  </si>
  <si>
    <t>BzK1 8_1</t>
  </si>
  <si>
    <t>BzK1 7_2</t>
  </si>
  <si>
    <t>Mannschaft</t>
  </si>
  <si>
    <t>Bezirk neu</t>
  </si>
  <si>
    <t>BzOL 12</t>
  </si>
  <si>
    <t>BzL 13</t>
  </si>
  <si>
    <t>BzL 14</t>
  </si>
  <si>
    <t>BzL 15</t>
  </si>
  <si>
    <t>BzL 16</t>
  </si>
  <si>
    <t>BzL 17</t>
  </si>
  <si>
    <t>Faktor</t>
  </si>
  <si>
    <t>geichtete Nummerierung</t>
  </si>
  <si>
    <t>Verein</t>
  </si>
  <si>
    <t>gewichtete Nummerierung</t>
  </si>
  <si>
    <t>Männer Bezirksoberliga (M-BzOL)</t>
  </si>
  <si>
    <t>Männer Bezirksliga (M-BzL)</t>
  </si>
  <si>
    <t>Männer 1. Bezirksklasse Staffel 1 (M-BzK1-1)</t>
  </si>
  <si>
    <t>HG Eberbach wird auf die Zahl der Absteiger angerechnet</t>
  </si>
  <si>
    <t>Frauen Bezirksoberliga (F-BzOL)</t>
  </si>
  <si>
    <t>TSV Birkenau 2</t>
  </si>
  <si>
    <t xml:space="preserve">SG Ilvesheim/Ladenburg  </t>
  </si>
  <si>
    <t>TV Bammental 2</t>
  </si>
  <si>
    <t>Frauen Bezirksliga (F-BzL)</t>
  </si>
  <si>
    <t>SG Ilvesheim/Ladenburg   2</t>
  </si>
  <si>
    <t xml:space="preserve">SG Wilhelmsfeld/Neckargemünd </t>
  </si>
  <si>
    <t>HSG Bergstraße 2</t>
  </si>
  <si>
    <t>Frauen 1. Bezirksklasse (F-BzK1)</t>
  </si>
  <si>
    <t>TSV Handschuhsheim Frauen 2</t>
  </si>
  <si>
    <t>TSV Phönix Steinsfurt 2</t>
  </si>
  <si>
    <t>Frauen Bezirksoberliga (F-BzOL-AES)</t>
  </si>
  <si>
    <t>SG Malsch/Hardt</t>
  </si>
  <si>
    <t>Frauen Bezirksliga (F-BzL-AES)</t>
  </si>
  <si>
    <t>LL RNT 8</t>
  </si>
  <si>
    <t>LL RNT 7</t>
  </si>
  <si>
    <t>F-LL-RNT</t>
  </si>
  <si>
    <t>F-LL-AES</t>
  </si>
  <si>
    <t>M-LL-AES</t>
  </si>
  <si>
    <t>M-LL-RNT</t>
  </si>
  <si>
    <t>vs. HVW-17</t>
  </si>
  <si>
    <t>vs. HVW-16</t>
  </si>
  <si>
    <t>vs. HVW-52</t>
  </si>
  <si>
    <t>vs. HVW-49</t>
  </si>
  <si>
    <t>vs. HVW-48</t>
  </si>
  <si>
    <t>vs. HVW-45</t>
  </si>
  <si>
    <t>vs. HVW-111</t>
  </si>
  <si>
    <t>vs. HVW-110</t>
  </si>
  <si>
    <t>vs. HVW-107</t>
  </si>
  <si>
    <t>vs. HVW-106</t>
  </si>
  <si>
    <t>vs. HVW-103</t>
  </si>
  <si>
    <t>vs. HVW-102</t>
  </si>
  <si>
    <t>vs. HVW-99</t>
  </si>
  <si>
    <t>vs. HVW-98</t>
  </si>
  <si>
    <t>vs. HVW-13</t>
  </si>
  <si>
    <t>vs. HVW-44</t>
  </si>
  <si>
    <t>vs. HVW-41</t>
  </si>
  <si>
    <t>vs. HVW-40</t>
  </si>
  <si>
    <t>vs. HVW-96</t>
  </si>
  <si>
    <t>vs. HVW-93</t>
  </si>
  <si>
    <t>vs. HVW-92</t>
  </si>
  <si>
    <t>vs. HVW-89</t>
  </si>
  <si>
    <t>vs. HVW-88</t>
  </si>
  <si>
    <t>vs. HVW-85</t>
  </si>
  <si>
    <t>vs. HVW-84</t>
  </si>
  <si>
    <t>vs. HVW-81</t>
  </si>
  <si>
    <t>TG 88 Pforzheim</t>
  </si>
  <si>
    <t>TV Brühl 2 meldet nicht mehr</t>
  </si>
  <si>
    <t>Landesliga  (80 Teams)</t>
  </si>
  <si>
    <t>Landesliga  (96 Teams)</t>
  </si>
  <si>
    <t>14.04.2025 - 20.04.2025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</si>
</sst>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3"/>
      <color rgb="FF000000"/>
      <name val="MS Sans Serif"/>
    </font>
    <font>
      <b/>
      <sz val="10"/>
      <color rgb="FF000000"/>
      <name val="MS Sans Serif"/>
    </font>
    <font>
      <b/>
      <sz val="11.5"/>
      <color rgb="FF000000"/>
      <name val="MS Sans Serif"/>
    </font>
    <font>
      <b/>
      <sz val="14"/>
      <color theme="1"/>
      <name val="Aptos Narrow"/>
      <family val="2"/>
      <scheme val="minor"/>
    </font>
    <font>
      <sz val="10"/>
      <color rgb="FF000000"/>
      <name val="MS Sans Serif"/>
    </font>
    <font>
      <sz val="11"/>
      <color theme="0" tint="-0.34998626667073579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0"/>
      <name val="MS Sans Serif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60">
    <xf numFmtId="0" fontId="0" fillId="0" borderId="0" xfId="0"/>
    <xf numFmtId="0" fontId="0" fillId="6" borderId="1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6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1" xfId="0" applyFill="1" applyBorder="1"/>
    <xf numFmtId="0" fontId="0" fillId="8" borderId="6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0" xfId="0" applyFill="1"/>
    <xf numFmtId="0" fontId="0" fillId="8" borderId="12" xfId="0" applyFill="1" applyBorder="1"/>
    <xf numFmtId="0" fontId="0" fillId="8" borderId="14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3" xfId="0" applyFill="1" applyBorder="1"/>
    <xf numFmtId="0" fontId="0" fillId="6" borderId="0" xfId="0" applyFill="1"/>
    <xf numFmtId="0" fontId="0" fillId="8" borderId="15" xfId="0" applyFill="1" applyBorder="1"/>
    <xf numFmtId="0" fontId="0" fillId="8" borderId="16" xfId="0" applyFill="1" applyBorder="1"/>
    <xf numFmtId="0" fontId="0" fillId="8" borderId="17" xfId="0" applyFill="1" applyBorder="1"/>
    <xf numFmtId="0" fontId="0" fillId="2" borderId="0" xfId="0" applyFill="1"/>
    <xf numFmtId="0" fontId="1" fillId="0" borderId="0" xfId="0" applyFont="1"/>
    <xf numFmtId="0" fontId="2" fillId="8" borderId="10" xfId="0" applyFont="1" applyFill="1" applyBorder="1"/>
    <xf numFmtId="0" fontId="2" fillId="8" borderId="4" xfId="0" applyFont="1" applyFill="1" applyBorder="1"/>
    <xf numFmtId="0" fontId="2" fillId="8" borderId="13" xfId="0" applyFont="1" applyFill="1" applyBorder="1"/>
    <xf numFmtId="0" fontId="2" fillId="8" borderId="9" xfId="0" applyFont="1" applyFill="1" applyBorder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right"/>
    </xf>
    <xf numFmtId="0" fontId="0" fillId="9" borderId="0" xfId="0" applyFill="1"/>
    <xf numFmtId="0" fontId="7" fillId="9" borderId="0" xfId="0" applyFont="1" applyFill="1"/>
    <xf numFmtId="0" fontId="8" fillId="0" borderId="0" xfId="1"/>
    <xf numFmtId="0" fontId="6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8" fillId="0" borderId="0" xfId="1" applyAlignment="1">
      <alignment horizontal="right"/>
    </xf>
    <xf numFmtId="0" fontId="8" fillId="0" borderId="0" xfId="1" applyAlignment="1">
      <alignment horizontal="left"/>
    </xf>
    <xf numFmtId="0" fontId="5" fillId="0" borderId="0" xfId="1" applyFont="1" applyAlignment="1">
      <alignment horizontal="left"/>
    </xf>
    <xf numFmtId="164" fontId="0" fillId="0" borderId="0" xfId="0" applyNumberFormat="1"/>
    <xf numFmtId="1" fontId="0" fillId="0" borderId="0" xfId="0" applyNumberFormat="1"/>
    <xf numFmtId="0" fontId="9" fillId="0" borderId="0" xfId="0" applyFont="1" applyAlignment="1">
      <alignment horizontal="left"/>
    </xf>
    <xf numFmtId="0" fontId="9" fillId="0" borderId="0" xfId="0" applyFont="1"/>
    <xf numFmtId="0" fontId="9" fillId="2" borderId="0" xfId="0" applyFont="1" applyFill="1"/>
    <xf numFmtId="0" fontId="9" fillId="0" borderId="0" xfId="0" applyFont="1" applyAlignment="1">
      <alignment horizontal="right"/>
    </xf>
    <xf numFmtId="0" fontId="0" fillId="10" borderId="0" xfId="0" applyFill="1"/>
    <xf numFmtId="0" fontId="9" fillId="10" borderId="0" xfId="0" applyFont="1" applyFill="1" applyAlignment="1">
      <alignment horizontal="right"/>
    </xf>
    <xf numFmtId="0" fontId="9" fillId="11" borderId="0" xfId="0" applyFont="1" applyFill="1"/>
    <xf numFmtId="0" fontId="9" fillId="12" borderId="0" xfId="0" applyFont="1" applyFill="1"/>
    <xf numFmtId="0" fontId="0" fillId="6" borderId="12" xfId="0" applyFill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9" fillId="9" borderId="0" xfId="0" applyFont="1" applyFill="1"/>
    <xf numFmtId="0" fontId="0" fillId="13" borderId="0" xfId="0" applyFill="1" applyAlignment="1">
      <alignment horizontal="left"/>
    </xf>
    <xf numFmtId="0" fontId="1" fillId="9" borderId="0" xfId="0" applyFont="1" applyFill="1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10" borderId="0" xfId="0" applyFont="1" applyFill="1" applyAlignment="1">
      <alignment horizontal="right"/>
    </xf>
    <xf numFmtId="0" fontId="0" fillId="14" borderId="0" xfId="0" applyFill="1"/>
    <xf numFmtId="0" fontId="9" fillId="13" borderId="0" xfId="0" applyFont="1" applyFill="1" applyAlignment="1">
      <alignment horizontal="left"/>
    </xf>
    <xf numFmtId="0" fontId="9" fillId="14" borderId="0" xfId="0" applyFont="1" applyFill="1"/>
    <xf numFmtId="0" fontId="2" fillId="0" borderId="0" xfId="0" applyFont="1"/>
    <xf numFmtId="0" fontId="0" fillId="15" borderId="0" xfId="0" applyFill="1"/>
    <xf numFmtId="0" fontId="2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9" fillId="2" borderId="0" xfId="0" applyFont="1" applyFill="1" applyAlignment="1">
      <alignment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10" fillId="9" borderId="0" xfId="0" applyFont="1" applyFill="1"/>
    <xf numFmtId="0" fontId="0" fillId="8" borderId="10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5" borderId="4" xfId="0" applyFont="1" applyFill="1" applyBorder="1"/>
    <xf numFmtId="0" fontId="2" fillId="5" borderId="13" xfId="0" applyFont="1" applyFill="1" applyBorder="1"/>
    <xf numFmtId="0" fontId="2" fillId="5" borderId="9" xfId="0" applyFont="1" applyFill="1" applyBorder="1"/>
    <xf numFmtId="0" fontId="2" fillId="7" borderId="4" xfId="0" applyFont="1" applyFill="1" applyBorder="1"/>
    <xf numFmtId="0" fontId="2" fillId="7" borderId="13" xfId="0" applyFont="1" applyFill="1" applyBorder="1"/>
    <xf numFmtId="0" fontId="2" fillId="7" borderId="9" xfId="0" applyFont="1" applyFill="1" applyBorder="1"/>
    <xf numFmtId="0" fontId="0" fillId="6" borderId="10" xfId="0" applyFill="1" applyBorder="1"/>
    <xf numFmtId="0" fontId="0" fillId="6" borderId="13" xfId="0" applyFill="1" applyBorder="1"/>
    <xf numFmtId="0" fontId="0" fillId="6" borderId="9" xfId="0" applyFill="1" applyBorder="1"/>
    <xf numFmtId="0" fontId="2" fillId="7" borderId="10" xfId="0" applyFont="1" applyFill="1" applyBorder="1"/>
    <xf numFmtId="0" fontId="2" fillId="5" borderId="10" xfId="0" applyFont="1" applyFill="1" applyBorder="1"/>
    <xf numFmtId="0" fontId="0" fillId="6" borderId="11" xfId="0" applyFill="1" applyBorder="1"/>
    <xf numFmtId="0" fontId="9" fillId="16" borderId="0" xfId="0" applyFont="1" applyFill="1"/>
    <xf numFmtId="0" fontId="13" fillId="17" borderId="0" xfId="1" applyFont="1" applyFill="1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17" xfId="0" applyFont="1" applyFill="1" applyBorder="1" applyAlignment="1">
      <alignment horizontal="center" vertical="center" textRotation="90"/>
    </xf>
    <xf numFmtId="0" fontId="0" fillId="8" borderId="10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textRotation="90" wrapText="1"/>
    </xf>
    <xf numFmtId="0" fontId="2" fillId="8" borderId="5" xfId="0" applyFont="1" applyFill="1" applyBorder="1" applyAlignment="1">
      <alignment horizontal="center" vertical="center" textRotation="90"/>
    </xf>
    <xf numFmtId="0" fontId="2" fillId="8" borderId="7" xfId="0" applyFont="1" applyFill="1" applyBorder="1" applyAlignment="1">
      <alignment horizontal="center" vertical="center" textRotation="90"/>
    </xf>
    <xf numFmtId="0" fontId="2" fillId="8" borderId="15" xfId="0" applyFont="1" applyFill="1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0" fillId="8" borderId="10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 textRotation="90" wrapText="1"/>
    </xf>
    <xf numFmtId="0" fontId="2" fillId="8" borderId="16" xfId="0" applyFont="1" applyFill="1" applyBorder="1" applyAlignment="1">
      <alignment horizontal="center" vertical="center" textRotation="90"/>
    </xf>
    <xf numFmtId="0" fontId="2" fillId="8" borderId="17" xfId="0" applyFont="1" applyFill="1" applyBorder="1" applyAlignment="1">
      <alignment horizontal="center" vertical="center" textRotation="90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5" borderId="12" xfId="0" applyFont="1" applyFill="1" applyBorder="1"/>
    <xf numFmtId="0" fontId="2" fillId="5" borderId="4" xfId="0" applyFont="1" applyFill="1" applyBorder="1"/>
    <xf numFmtId="0" fontId="2" fillId="5" borderId="13" xfId="0" applyFont="1" applyFill="1" applyBorder="1"/>
    <xf numFmtId="0" fontId="2" fillId="5" borderId="14" xfId="0" applyFont="1" applyFill="1" applyBorder="1"/>
    <xf numFmtId="0" fontId="2" fillId="5" borderId="9" xfId="0" applyFont="1" applyFill="1" applyBorder="1"/>
    <xf numFmtId="0" fontId="2" fillId="7" borderId="12" xfId="0" applyFont="1" applyFill="1" applyBorder="1"/>
    <xf numFmtId="0" fontId="2" fillId="7" borderId="4" xfId="0" applyFont="1" applyFill="1" applyBorder="1"/>
    <xf numFmtId="0" fontId="2" fillId="7" borderId="13" xfId="0" applyFont="1" applyFill="1" applyBorder="1"/>
    <xf numFmtId="0" fontId="2" fillId="7" borderId="14" xfId="0" applyFont="1" applyFill="1" applyBorder="1"/>
    <xf numFmtId="0" fontId="2" fillId="7" borderId="9" xfId="0" applyFont="1" applyFill="1" applyBorder="1"/>
    <xf numFmtId="0" fontId="2" fillId="8" borderId="5" xfId="0" applyFont="1" applyFill="1" applyBorder="1" applyAlignment="1">
      <alignment horizontal="center" vertical="center" textRotation="90" wrapText="1"/>
    </xf>
    <xf numFmtId="0" fontId="2" fillId="8" borderId="7" xfId="0" applyFont="1" applyFill="1" applyBorder="1" applyAlignment="1">
      <alignment horizontal="center" vertical="center" textRotation="90" wrapText="1"/>
    </xf>
    <xf numFmtId="0" fontId="2" fillId="8" borderId="2" xfId="0" applyFont="1" applyFill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2">
    <cellStyle name="Standard" xfId="0" builtinId="0"/>
    <cellStyle name="Standard 2" xfId="1" xr:uid="{01497E42-5131-4A10-833B-4B01CD099B4F}"/>
  </cellStyles>
  <dxfs count="0"/>
  <tableStyles count="0" defaultTableStyle="TableStyleMedium2" defaultPivotStyle="PivotStyleLight16"/>
  <colors>
    <mruColors>
      <color rgb="FFFFFF66"/>
      <color rgb="FFFFFF99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9</xdr:col>
      <xdr:colOff>236220</xdr:colOff>
      <xdr:row>10</xdr:row>
      <xdr:rowOff>106680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4FB1078-0C2F-A7B4-0D9A-244009A04971}"/>
            </a:ext>
          </a:extLst>
        </xdr:cNvPr>
        <xdr:cNvSpPr txBox="1"/>
      </xdr:nvSpPr>
      <xdr:spPr>
        <a:xfrm>
          <a:off x="5113020" y="548640"/>
          <a:ext cx="4198620" cy="156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500" b="1" kern="1200"/>
            <a:t>für den Bezirk 7 Schwarzwald-Rhein:</a:t>
          </a:r>
        </a:p>
        <a:p>
          <a:endParaRPr lang="de-DE" sz="1500" kern="1200"/>
        </a:p>
        <a:p>
          <a:r>
            <a:rPr lang="de-DE" sz="1500" kern="1200"/>
            <a:t>Zusätzlich</a:t>
          </a:r>
          <a:r>
            <a:rPr lang="de-DE" sz="1500" kern="1200" baseline="0"/>
            <a:t> zu dem BHV-Ranking kommen hier noch die Teams aus dem HVW und SHV dazu.</a:t>
          </a:r>
          <a:endParaRPr lang="de-DE" sz="15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236220</xdr:colOff>
      <xdr:row>4</xdr:row>
      <xdr:rowOff>114300</xdr:rowOff>
    </xdr:from>
    <xdr:to>
      <xdr:col>19</xdr:col>
      <xdr:colOff>483106</xdr:colOff>
      <xdr:row>42</xdr:row>
      <xdr:rowOff>162964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75FD5B4-6653-4B5B-9BEC-B5F1F5D36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6060" y="662940"/>
          <a:ext cx="5794246" cy="69981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9</xdr:col>
      <xdr:colOff>236220</xdr:colOff>
      <xdr:row>10</xdr:row>
      <xdr:rowOff>106680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E6A0DDB-CA75-40BE-8959-27559F8C5C37}"/>
            </a:ext>
          </a:extLst>
        </xdr:cNvPr>
        <xdr:cNvSpPr txBox="1"/>
      </xdr:nvSpPr>
      <xdr:spPr>
        <a:xfrm>
          <a:off x="5113020" y="548640"/>
          <a:ext cx="4198620" cy="156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500" b="1" kern="1200"/>
            <a:t>für den Bezirk 7 Schwarzwald-Rhein:</a:t>
          </a:r>
        </a:p>
        <a:p>
          <a:endParaRPr lang="de-DE" sz="1500" kern="1200"/>
        </a:p>
        <a:p>
          <a:r>
            <a:rPr lang="de-DE" sz="1500" kern="1200"/>
            <a:t>Zusätzlich</a:t>
          </a:r>
          <a:r>
            <a:rPr lang="de-DE" sz="1500" kern="1200" baseline="0"/>
            <a:t> zu dem BHV-Ranking komen hier noch die Teams aus dem HVW und SHV dazu.</a:t>
          </a:r>
          <a:endParaRPr lang="de-DE" sz="1500" kern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106680</xdr:colOff>
      <xdr:row>4</xdr:row>
      <xdr:rowOff>1094</xdr:rowOff>
    </xdr:from>
    <xdr:to>
      <xdr:col>19</xdr:col>
      <xdr:colOff>61503</xdr:colOff>
      <xdr:row>28</xdr:row>
      <xdr:rowOff>76640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353D700-D5F8-422A-A7EC-2944ED20A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56520" y="732614"/>
          <a:ext cx="5502183" cy="44646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518160</xdr:colOff>
      <xdr:row>0</xdr:row>
      <xdr:rowOff>152400</xdr:rowOff>
    </xdr:from>
    <xdr:to>
      <xdr:col>18</xdr:col>
      <xdr:colOff>754744</xdr:colOff>
      <xdr:row>11</xdr:row>
      <xdr:rowOff>175436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E537DC-F7C9-2E54-21E3-DCDC562F5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0400" y="152400"/>
          <a:ext cx="4198984" cy="2034716"/>
        </a:xfrm>
        <a:prstGeom prst="rect">
          <a:avLst/>
        </a:prstGeom>
      </xdr:spPr>
    </xdr:pic>
    <xdr:clientData/>
  </xdr:twoCellAnchor>
  <xdr:twoCellAnchor editAs="oneCell">
    <xdr:from>
      <xdr:col>8</xdr:col>
      <xdr:colOff>792136</xdr:colOff>
      <xdr:row>1</xdr:row>
      <xdr:rowOff>53340</xdr:rowOff>
    </xdr:from>
    <xdr:to>
      <xdr:col>13</xdr:col>
      <xdr:colOff>160365</xdr:colOff>
      <xdr:row>20</xdr:row>
      <xdr:rowOff>107045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CFF8CF2-E028-A272-CEC0-E71E016B9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1976" y="236220"/>
          <a:ext cx="3330629" cy="3528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411928</xdr:colOff>
      <xdr:row>11</xdr:row>
      <xdr:rowOff>38262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EE83D25-CA35-9841-689F-22BA24DAF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82880"/>
          <a:ext cx="5166808" cy="1867062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213360</xdr:colOff>
      <xdr:row>12</xdr:row>
      <xdr:rowOff>24312</xdr:rowOff>
    </xdr:from>
    <xdr:to>
      <xdr:col>8</xdr:col>
      <xdr:colOff>83820</xdr:colOff>
      <xdr:row>39</xdr:row>
      <xdr:rowOff>152849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5E2760F-4A80-C6E7-17D9-8C547CBD9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3360" y="2218872"/>
          <a:ext cx="6210300" cy="50662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73036</xdr:rowOff>
    </xdr:from>
    <xdr:to>
      <xdr:col>7</xdr:col>
      <xdr:colOff>754380</xdr:colOff>
      <xdr:row>22</xdr:row>
      <xdr:rowOff>30852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9427C96-EAFB-2FF8-3F6D-B739632E1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3036"/>
          <a:ext cx="6187440" cy="3981176"/>
        </a:xfrm>
        <a:prstGeom prst="rect">
          <a:avLst/>
        </a:prstGeom>
      </xdr:spPr>
    </xdr:pic>
    <xdr:clientData/>
  </xdr:twoCellAnchor>
  <xdr:twoCellAnchor editAs="oneCell">
    <xdr:from>
      <xdr:col>8</xdr:col>
      <xdr:colOff>144780</xdr:colOff>
      <xdr:row>0</xdr:row>
      <xdr:rowOff>0</xdr:rowOff>
    </xdr:from>
    <xdr:to>
      <xdr:col>15</xdr:col>
      <xdr:colOff>643905</xdr:colOff>
      <xdr:row>19</xdr:row>
      <xdr:rowOff>121420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B9D7160-4E1C-42E6-EF34-DAB8CAA15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4620" y="0"/>
          <a:ext cx="6046485" cy="35961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152400</xdr:rowOff>
    </xdr:from>
    <xdr:to>
      <xdr:col>7</xdr:col>
      <xdr:colOff>418336</xdr:colOff>
      <xdr:row>39</xdr:row>
      <xdr:rowOff>18184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4251BB2-70EF-455C-8755-4E119E0D2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52400"/>
          <a:ext cx="6114286" cy="692380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106680</xdr:rowOff>
    </xdr:from>
    <xdr:to>
      <xdr:col>15</xdr:col>
      <xdr:colOff>716823</xdr:colOff>
      <xdr:row>28</xdr:row>
      <xdr:rowOff>69020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F2427D1-AF38-D805-E1FE-0FB5AD12A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9840" y="106680"/>
          <a:ext cx="6264183" cy="5082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B4A6-7A0A-4C47-91BB-0B18C888364F}">
  <sheetPr>
    <tabColor rgb="FFFF0000"/>
  </sheetPr>
  <dimension ref="A1:T63"/>
  <sheetViews>
    <sheetView tabSelected="1" workbookViewId="0"/>
  </sheetViews>
  <sheetFormatPr baseColWidth="10" defaultRowHeight="14.4" x14ac:dyDescent="0.3"/>
  <cols>
    <col min="1" max="2" width="6.77734375" customWidth="1"/>
    <col min="3" max="3" width="8.33203125" customWidth="1"/>
    <col min="4" max="4" width="18.21875" customWidth="1"/>
    <col min="5" max="5" width="28.33203125" bestFit="1" customWidth="1"/>
    <col min="6" max="6" width="10.33203125" bestFit="1" customWidth="1"/>
    <col min="7" max="7" width="5.77734375" customWidth="1"/>
    <col min="8" max="9" width="6.77734375" customWidth="1"/>
    <col min="10" max="10" width="8.33203125" customWidth="1"/>
    <col min="11" max="11" width="15.44140625" customWidth="1"/>
    <col min="12" max="12" width="26.33203125" bestFit="1" customWidth="1"/>
    <col min="13" max="13" width="10.33203125" bestFit="1" customWidth="1"/>
    <col min="14" max="14" width="5.77734375" customWidth="1"/>
    <col min="15" max="16" width="7.77734375" customWidth="1"/>
    <col min="17" max="17" width="8.33203125" customWidth="1"/>
    <col min="18" max="18" width="25.88671875" bestFit="1" customWidth="1"/>
    <col min="19" max="19" width="28.33203125" bestFit="1" customWidth="1"/>
    <col min="20" max="20" width="11.33203125" bestFit="1" customWidth="1"/>
  </cols>
  <sheetData>
    <row r="1" spans="1:20" x14ac:dyDescent="0.3">
      <c r="A1" s="23" t="s">
        <v>73</v>
      </c>
      <c r="B1" s="24"/>
      <c r="C1" s="104">
        <v>1</v>
      </c>
      <c r="D1" s="105"/>
      <c r="E1" s="22" t="s">
        <v>76</v>
      </c>
      <c r="F1" s="22"/>
      <c r="G1" s="22"/>
      <c r="K1" s="73" t="str">
        <f>CONCATENATE(C1,"_",C2)</f>
        <v>1_1</v>
      </c>
      <c r="L1" s="54"/>
      <c r="M1" s="54"/>
    </row>
    <row r="2" spans="1:20" ht="15" thickBot="1" x14ac:dyDescent="0.35">
      <c r="A2" s="25" t="s">
        <v>74</v>
      </c>
      <c r="B2" s="26"/>
      <c r="C2" s="106">
        <v>1</v>
      </c>
      <c r="D2" s="107"/>
      <c r="E2" s="22" t="s">
        <v>75</v>
      </c>
      <c r="F2" s="22"/>
      <c r="G2" s="22"/>
      <c r="K2" s="74">
        <f>VLOOKUP(K1,Umsetzung!E:F,2,0)</f>
        <v>11</v>
      </c>
      <c r="L2" s="55"/>
      <c r="M2" s="55"/>
    </row>
    <row r="3" spans="1:20" x14ac:dyDescent="0.3">
      <c r="K3" s="74">
        <f>VLOOKUP(K1,Umsetzung!G:H,2,0)</f>
        <v>13</v>
      </c>
      <c r="L3" s="27"/>
      <c r="M3" s="27"/>
    </row>
    <row r="4" spans="1:20" ht="15" thickBot="1" x14ac:dyDescent="0.35"/>
    <row r="5" spans="1:20" ht="14.4" customHeight="1" x14ac:dyDescent="0.3">
      <c r="A5" s="114" t="s">
        <v>59</v>
      </c>
      <c r="B5" s="111" t="s">
        <v>150</v>
      </c>
      <c r="C5" s="2" t="s">
        <v>79</v>
      </c>
      <c r="D5" s="53" t="str">
        <f>VLOOKUP(C5,'Var_M Verband'!$A:$S,'Männer Verband'!$K$2,FALSE)</f>
        <v>RL Absteiger 1</v>
      </c>
      <c r="E5" s="96" t="str">
        <f>VLOOKUP(C5,'Var_M Verband'!$A:$S,'Männer Verband'!$K$3,FALSE)</f>
        <v>Saase3 Leutershausen Handball 2</v>
      </c>
      <c r="F5" s="3"/>
      <c r="H5" s="114" t="s">
        <v>61</v>
      </c>
      <c r="I5" s="121" t="s">
        <v>60</v>
      </c>
      <c r="J5" s="5" t="s">
        <v>122</v>
      </c>
      <c r="K5" s="12" t="s">
        <v>10</v>
      </c>
      <c r="L5" s="14"/>
      <c r="M5" s="6"/>
      <c r="O5" s="114" t="s">
        <v>589</v>
      </c>
      <c r="P5" s="157" t="s">
        <v>62</v>
      </c>
      <c r="Q5" s="14" t="s">
        <v>126</v>
      </c>
      <c r="R5" s="6" t="s">
        <v>10</v>
      </c>
      <c r="S5" s="14"/>
      <c r="T5" s="6"/>
    </row>
    <row r="6" spans="1:20" x14ac:dyDescent="0.3">
      <c r="A6" s="115"/>
      <c r="B6" s="112"/>
      <c r="C6" s="1" t="s">
        <v>80</v>
      </c>
      <c r="D6" s="17" t="str">
        <f>VLOOKUP(C6,'Var_M Verband'!$A:$S,'Männer Verband'!$K$2,FALSE)</f>
        <v>OL 2</v>
      </c>
      <c r="E6" s="101" t="str">
        <f>VLOOKUP(C6,'Var_M Verband'!$A:$S,'Männer Verband'!$K$3,FALSE)</f>
        <v>SG Pforzheim/Eutingen 2</v>
      </c>
      <c r="F6" s="4"/>
      <c r="H6" s="115"/>
      <c r="I6" s="122"/>
      <c r="J6" s="7" t="s">
        <v>123</v>
      </c>
      <c r="K6" s="11" t="s">
        <v>11</v>
      </c>
      <c r="L6" s="15"/>
      <c r="M6" s="8"/>
      <c r="O6" s="115"/>
      <c r="P6" s="158"/>
      <c r="Q6" s="15" t="s">
        <v>127</v>
      </c>
      <c r="R6" s="8" t="s">
        <v>11</v>
      </c>
      <c r="S6" s="15"/>
      <c r="T6" s="8"/>
    </row>
    <row r="7" spans="1:20" x14ac:dyDescent="0.3">
      <c r="A7" s="115"/>
      <c r="B7" s="112"/>
      <c r="C7" s="1" t="s">
        <v>81</v>
      </c>
      <c r="D7" s="17" t="str">
        <f>VLOOKUP(C7,'Var_M Verband'!$A:$S,'Männer Verband'!$K$2,FALSE)</f>
        <v>OL 3</v>
      </c>
      <c r="E7" s="101" t="str">
        <f>VLOOKUP(C7,'Var_M Verband'!$A:$S,'Männer Verband'!$K$3,FALSE)</f>
        <v>SG Heidelsheim/Helmsheim</v>
      </c>
      <c r="F7" s="4"/>
      <c r="H7" s="115"/>
      <c r="I7" s="122"/>
      <c r="J7" s="7" t="s">
        <v>124</v>
      </c>
      <c r="K7" s="11" t="s">
        <v>12</v>
      </c>
      <c r="L7" s="15"/>
      <c r="M7" s="8"/>
      <c r="O7" s="115"/>
      <c r="P7" s="158"/>
      <c r="Q7" s="15" t="s">
        <v>128</v>
      </c>
      <c r="R7" s="8" t="s">
        <v>12</v>
      </c>
      <c r="S7" s="15"/>
      <c r="T7" s="8"/>
    </row>
    <row r="8" spans="1:20" ht="15" thickBot="1" x14ac:dyDescent="0.35">
      <c r="A8" s="115"/>
      <c r="B8" s="112"/>
      <c r="C8" s="1" t="s">
        <v>82</v>
      </c>
      <c r="D8" s="17" t="str">
        <f>VLOOKUP(C8,'Var_M Verband'!$A:$S,'Männer Verband'!$K$2,FALSE)</f>
        <v>OL 4</v>
      </c>
      <c r="E8" s="101" t="str">
        <f>VLOOKUP(C8,'Var_M Verband'!$A:$S,'Männer Verband'!$K$3,FALSE)</f>
        <v>HSG Ettlingen</v>
      </c>
      <c r="F8" s="4"/>
      <c r="H8" s="115"/>
      <c r="I8" s="123"/>
      <c r="J8" s="9" t="s">
        <v>125</v>
      </c>
      <c r="K8" s="13" t="s">
        <v>13</v>
      </c>
      <c r="L8" s="16"/>
      <c r="M8" s="10"/>
      <c r="O8" s="115"/>
      <c r="P8" s="158"/>
      <c r="Q8" s="15" t="s">
        <v>129</v>
      </c>
      <c r="R8" s="8" t="s">
        <v>13</v>
      </c>
      <c r="S8" s="15"/>
      <c r="T8" s="8"/>
    </row>
    <row r="9" spans="1:20" ht="14.4" customHeight="1" thickBot="1" x14ac:dyDescent="0.35">
      <c r="A9" s="115"/>
      <c r="B9" s="113"/>
      <c r="C9" s="1" t="s">
        <v>83</v>
      </c>
      <c r="D9" s="17" t="str">
        <f>VLOOKUP(C9,'Var_M Verband'!$A:$S,'Männer Verband'!$K$2,FALSE)</f>
        <v>OL 5</v>
      </c>
      <c r="E9" s="97" t="str">
        <f>VLOOKUP(C9,'Var_M Verband'!$A:$S,'Männer Verband'!$K$3,FALSE)</f>
        <v>TV Hardheim 1895</v>
      </c>
      <c r="F9" s="98"/>
      <c r="H9" s="115"/>
      <c r="I9" s="108" t="s">
        <v>152</v>
      </c>
      <c r="J9" s="2" t="s">
        <v>86</v>
      </c>
      <c r="K9" s="3" t="str">
        <f>VLOOKUP(J9,'Var_M Verband'!$A:$S,'Männer Verband'!$K$2,FALSE)</f>
        <v>OL 8</v>
      </c>
      <c r="L9" s="96" t="str">
        <f>VLOOKUP(J9,'Var_M Verband'!$A:$S,'Männer Verband'!$K$3,FALSE)</f>
        <v>Handball Wölfe Plankstadt e.V.</v>
      </c>
      <c r="M9" s="3"/>
      <c r="O9" s="115"/>
      <c r="P9" s="158"/>
      <c r="Q9" s="15" t="s">
        <v>130</v>
      </c>
      <c r="R9" s="8" t="s">
        <v>26</v>
      </c>
      <c r="S9" s="15"/>
      <c r="T9" s="8"/>
    </row>
    <row r="10" spans="1:20" x14ac:dyDescent="0.3">
      <c r="A10" s="115"/>
      <c r="B10" s="133" t="s">
        <v>0</v>
      </c>
      <c r="C10" s="145"/>
      <c r="D10" s="146"/>
      <c r="E10" s="100"/>
      <c r="F10" s="90"/>
      <c r="H10" s="115"/>
      <c r="I10" s="109"/>
      <c r="J10" s="1" t="s">
        <v>87</v>
      </c>
      <c r="K10" s="4" t="str">
        <f>VLOOKUP(J10,'Var_M Verband'!$A:$S,'Männer Verband'!$K$2,FALSE)</f>
        <v>OL 9</v>
      </c>
      <c r="L10" s="101" t="str">
        <f>VLOOKUP(J10,'Var_M Verband'!$A:$S,'Männer Verband'!$K$3,FALSE)</f>
        <v>TSV Knittlingen</v>
      </c>
      <c r="M10" s="4"/>
      <c r="O10" s="115"/>
      <c r="P10" s="158"/>
      <c r="Q10" s="15" t="s">
        <v>131</v>
      </c>
      <c r="R10" s="8" t="s">
        <v>27</v>
      </c>
      <c r="S10" s="15"/>
      <c r="T10" s="8"/>
    </row>
    <row r="11" spans="1:20" ht="15" thickBot="1" x14ac:dyDescent="0.35">
      <c r="A11" s="115"/>
      <c r="B11" s="147"/>
      <c r="C11" s="148"/>
      <c r="D11" s="149"/>
      <c r="E11" s="91"/>
      <c r="F11" s="92"/>
      <c r="H11" s="115"/>
      <c r="I11" s="109"/>
      <c r="J11" s="1" t="s">
        <v>88</v>
      </c>
      <c r="K11" s="4" t="str">
        <f>VLOOKUP(J11,'Var_M Verband'!$A:$S,'Männer Verband'!$K$2,FALSE)</f>
        <v>OL 10</v>
      </c>
      <c r="L11" s="101" t="str">
        <f>VLOOKUP(J11,'Var_M Verband'!$A:$S,'Männer Verband'!$K$3,FALSE)</f>
        <v>TSV Rot-Malsch</v>
      </c>
      <c r="M11" s="4"/>
      <c r="O11" s="115"/>
      <c r="P11" s="158"/>
      <c r="Q11" s="15" t="s">
        <v>132</v>
      </c>
      <c r="R11" s="8" t="s">
        <v>28</v>
      </c>
      <c r="S11" s="15"/>
      <c r="T11" s="8"/>
    </row>
    <row r="12" spans="1:20" ht="15" thickBot="1" x14ac:dyDescent="0.35">
      <c r="A12" s="115"/>
      <c r="B12" s="139" t="s">
        <v>121</v>
      </c>
      <c r="C12" s="150"/>
      <c r="D12" s="151"/>
      <c r="E12" s="99"/>
      <c r="F12" s="93"/>
      <c r="H12" s="115"/>
      <c r="I12" s="109"/>
      <c r="J12" s="1" t="s">
        <v>89</v>
      </c>
      <c r="K12" s="4" t="str">
        <f>VLOOKUP(J12,'Var_M Verband'!$A:$S,'Männer Verband'!$K$2,FALSE)</f>
        <v>OL 11</v>
      </c>
      <c r="L12" s="101" t="str">
        <f>VLOOKUP(J12,'Var_M Verband'!$A:$S,'Männer Verband'!$K$3,FALSE)</f>
        <v>HG Oftersheim/Schwetzingen 2</v>
      </c>
      <c r="M12" s="4"/>
      <c r="O12" s="115"/>
      <c r="P12" s="159"/>
      <c r="Q12" s="16" t="s">
        <v>133</v>
      </c>
      <c r="R12" s="10" t="s">
        <v>29</v>
      </c>
      <c r="S12" s="16"/>
      <c r="T12" s="10"/>
    </row>
    <row r="13" spans="1:20" ht="15" customHeight="1" thickBot="1" x14ac:dyDescent="0.35">
      <c r="A13" s="115"/>
      <c r="B13" s="152"/>
      <c r="C13" s="153"/>
      <c r="D13" s="154"/>
      <c r="E13" s="94"/>
      <c r="F13" s="95"/>
      <c r="H13" s="115"/>
      <c r="I13" s="109"/>
      <c r="J13" s="1" t="s">
        <v>90</v>
      </c>
      <c r="K13" s="4" t="str">
        <f>VLOOKUP(J13,'Var_M Verband'!$A:$S,'Männer Verband'!$K$2,FALSE)</f>
        <v>OL 12</v>
      </c>
      <c r="L13" s="101" t="str">
        <f>VLOOKUP(J13,'Var_M Verband'!$A:$S,'Männer Verband'!$K$3,FALSE)</f>
        <v>TV Knielingen</v>
      </c>
      <c r="M13" s="4"/>
      <c r="O13" s="115"/>
      <c r="P13" s="108" t="s">
        <v>30</v>
      </c>
      <c r="Q13" s="2" t="s">
        <v>99</v>
      </c>
      <c r="R13" s="3" t="str">
        <f>VLOOKUP(Q13,'Var_M Verband'!$A:$S,'Männer Verband'!$K$2,FALSE)</f>
        <v>VL 7</v>
      </c>
      <c r="S13" s="96" t="str">
        <f>VLOOKUP(Q13,'Var_M Verband'!$A:$S,'Männer Verband'!$K$3,FALSE)</f>
        <v>TV Schriesheim</v>
      </c>
      <c r="T13" s="3"/>
    </row>
    <row r="14" spans="1:20" x14ac:dyDescent="0.3">
      <c r="A14" s="115"/>
      <c r="B14" s="121" t="s">
        <v>60</v>
      </c>
      <c r="C14" s="5" t="s">
        <v>1</v>
      </c>
      <c r="D14" s="6" t="s">
        <v>5</v>
      </c>
      <c r="E14" s="14"/>
      <c r="F14" s="6"/>
      <c r="H14" s="115"/>
      <c r="I14" s="109"/>
      <c r="J14" s="1" t="s">
        <v>91</v>
      </c>
      <c r="K14" s="4" t="str">
        <f>VLOOKUP(J14,'Var_M Verband'!$A:$S,'Männer Verband'!$K$2,FALSE)</f>
        <v>VL 1</v>
      </c>
      <c r="L14" s="101" t="str">
        <f>VLOOKUP(J14,'Var_M Verband'!$A:$S,'Männer Verband'!$K$3,FALSE)</f>
        <v>TSV Handschuhsheim</v>
      </c>
      <c r="M14" s="4"/>
      <c r="O14" s="115"/>
      <c r="P14" s="109"/>
      <c r="Q14" s="1" t="s">
        <v>100</v>
      </c>
      <c r="R14" s="4" t="str">
        <f>VLOOKUP(Q14,'Var_M Verband'!$A:$S,'Männer Verband'!$K$2,FALSE)</f>
        <v>VL 8</v>
      </c>
      <c r="S14" s="101" t="str">
        <f>VLOOKUP(Q14,'Var_M Verband'!$A:$S,'Männer Verband'!$K$3,FALSE)</f>
        <v>TV Ispringen</v>
      </c>
      <c r="T14" s="4"/>
    </row>
    <row r="15" spans="1:20" x14ac:dyDescent="0.3">
      <c r="A15" s="115"/>
      <c r="B15" s="155"/>
      <c r="C15" s="7" t="s">
        <v>2</v>
      </c>
      <c r="D15" s="8" t="s">
        <v>6</v>
      </c>
      <c r="E15" s="15"/>
      <c r="F15" s="8"/>
      <c r="H15" s="115"/>
      <c r="I15" s="109"/>
      <c r="J15" s="1" t="s">
        <v>92</v>
      </c>
      <c r="K15" s="4" t="str">
        <f>VLOOKUP(J15,'Var_M Verband'!$A:$S,'Männer Verband'!$K$2,FALSE)</f>
        <v>VL 2</v>
      </c>
      <c r="L15" s="101" t="str">
        <f>VLOOKUP(J15,'Var_M Verband'!$A:$S,'Männer Verband'!$K$3,FALSE)</f>
        <v>TSV Birkenau</v>
      </c>
      <c r="M15" s="4"/>
      <c r="O15" s="115"/>
      <c r="P15" s="109"/>
      <c r="Q15" s="1" t="s">
        <v>101</v>
      </c>
      <c r="R15" s="4" t="str">
        <f>VLOOKUP(Q15,'Var_M Verband'!$A:$S,'Männer Verband'!$K$2,FALSE)</f>
        <v>VL 9</v>
      </c>
      <c r="S15" s="101" t="str">
        <f>VLOOKUP(Q15,'Var_M Verband'!$A:$S,'Männer Verband'!$K$3,FALSE)</f>
        <v>TV Eppelheim</v>
      </c>
      <c r="T15" s="4"/>
    </row>
    <row r="16" spans="1:20" x14ac:dyDescent="0.3">
      <c r="A16" s="115"/>
      <c r="B16" s="155"/>
      <c r="C16" s="7" t="s">
        <v>3</v>
      </c>
      <c r="D16" s="8" t="s">
        <v>7</v>
      </c>
      <c r="E16" s="15"/>
      <c r="F16" s="8"/>
      <c r="H16" s="115"/>
      <c r="I16" s="109"/>
      <c r="J16" s="1" t="s">
        <v>93</v>
      </c>
      <c r="K16" s="4" t="str">
        <f>VLOOKUP(J16,'Var_M Verband'!$A:$S,'Männer Verband'!$K$2,FALSE)</f>
        <v>OL 13</v>
      </c>
      <c r="L16" s="101" t="str">
        <f>VLOOKUP(J16,'Var_M Verband'!$A:$S,'Männer Verband'!$K$3,FALSE)</f>
        <v>HSG Weschnitztal</v>
      </c>
      <c r="M16" s="4"/>
      <c r="O16" s="115"/>
      <c r="P16" s="109"/>
      <c r="Q16" s="1" t="s">
        <v>102</v>
      </c>
      <c r="R16" s="4" t="str">
        <f>VLOOKUP(Q16,'Var_M Verband'!$A:$S,'Männer Verband'!$K$2,FALSE)</f>
        <v>VL 10</v>
      </c>
      <c r="S16" s="101" t="str">
        <f>VLOOKUP(Q16,'Var_M Verband'!$A:$S,'Männer Verband'!$K$3,FALSE)</f>
        <v>HSV Hockenheim</v>
      </c>
      <c r="T16" s="4"/>
    </row>
    <row r="17" spans="1:20" ht="15" thickBot="1" x14ac:dyDescent="0.35">
      <c r="A17" s="116"/>
      <c r="B17" s="156"/>
      <c r="C17" s="9" t="s">
        <v>4</v>
      </c>
      <c r="D17" s="10" t="s">
        <v>8</v>
      </c>
      <c r="E17" s="16"/>
      <c r="F17" s="10"/>
      <c r="H17" s="115"/>
      <c r="I17" s="110"/>
      <c r="J17" s="1" t="s">
        <v>94</v>
      </c>
      <c r="K17" s="4" t="str">
        <f>VLOOKUP(J17,'Var_M Verband'!$A:$S,'Männer Verband'!$K$2,FALSE)</f>
        <v>OL 14</v>
      </c>
      <c r="L17" s="97" t="str">
        <f>VLOOKUP(J17,'Var_M Verband'!$A:$S,'Männer Verband'!$K$3,FALSE)</f>
        <v>TV Friedrichsfeld</v>
      </c>
      <c r="M17" s="98"/>
      <c r="O17" s="115"/>
      <c r="P17" s="109"/>
      <c r="Q17" s="1" t="s">
        <v>103</v>
      </c>
      <c r="R17" s="4" t="str">
        <f>VLOOKUP(Q17,'Var_M Verband'!$A:$S,'Männer Verband'!$K$2,FALSE)</f>
        <v>VL 11</v>
      </c>
      <c r="S17" s="101" t="str">
        <f>VLOOKUP(Q17,'Var_M Verband'!$A:$S,'Männer Verband'!$K$3,FALSE)</f>
        <v>SG Eggenstein-Leopoldshafen</v>
      </c>
      <c r="T17" s="4"/>
    </row>
    <row r="18" spans="1:20" ht="15" thickBot="1" x14ac:dyDescent="0.35">
      <c r="H18" s="115"/>
      <c r="I18" s="133" t="s">
        <v>9</v>
      </c>
      <c r="J18" s="134"/>
      <c r="K18" s="135"/>
      <c r="L18" s="82"/>
      <c r="M18" s="83"/>
      <c r="O18" s="115"/>
      <c r="P18" s="109"/>
      <c r="Q18" s="1" t="s">
        <v>104</v>
      </c>
      <c r="R18" s="4" t="str">
        <f>VLOOKUP(Q18,'Var_M Verband'!$A:$S,'Männer Verband'!$K$2,FALSE)</f>
        <v>VL 12</v>
      </c>
      <c r="S18" s="101" t="str">
        <f>VLOOKUP(Q18,'Var_M Verband'!$A:$S,'Männer Verband'!$K$3,FALSE)</f>
        <v>Saase3 Leutershausen Handball 3</v>
      </c>
      <c r="T18" s="4"/>
    </row>
    <row r="19" spans="1:20" ht="15" thickBot="1" x14ac:dyDescent="0.35">
      <c r="A19" s="130" t="s">
        <v>60</v>
      </c>
      <c r="B19" s="12" t="s">
        <v>122</v>
      </c>
      <c r="C19" s="14" t="s">
        <v>84</v>
      </c>
      <c r="D19" s="3" t="str">
        <f>VLOOKUP(C19,'Var_M Verband'!$A:$S,'Männer Verband'!$K$2,FALSE)</f>
        <v>OL 6</v>
      </c>
      <c r="E19" s="96" t="str">
        <f>VLOOKUP(C19,'Var_M Verband'!$A:$S,'Männer Verband'!$K$3,FALSE)</f>
        <v>TSG Wiesloch</v>
      </c>
      <c r="F19" s="3" t="s">
        <v>560</v>
      </c>
      <c r="H19" s="115"/>
      <c r="I19" s="136"/>
      <c r="J19" s="137"/>
      <c r="K19" s="138"/>
      <c r="L19" s="84"/>
      <c r="M19" s="85"/>
      <c r="O19" s="115"/>
      <c r="P19" s="109"/>
      <c r="Q19" s="1" t="s">
        <v>105</v>
      </c>
      <c r="R19" s="4" t="str">
        <f>VLOOKUP(Q19,'Var_M Verband'!$A:$S,'Männer Verband'!$K$2,FALSE)</f>
        <v>LL AES1 o. RNT1</v>
      </c>
      <c r="S19" s="101" t="str">
        <f>VLOOKUP(Q19,'Var_M Verband'!$A:$S,'Männer Verband'!$K$3,FALSE)</f>
        <v>Turnerschaft Durlach</v>
      </c>
      <c r="T19" s="4"/>
    </row>
    <row r="20" spans="1:20" ht="15" thickBot="1" x14ac:dyDescent="0.35">
      <c r="A20" s="131"/>
      <c r="B20" s="11" t="s">
        <v>123</v>
      </c>
      <c r="C20" s="15" t="s">
        <v>85</v>
      </c>
      <c r="D20" s="4" t="str">
        <f>VLOOKUP(C20,'Var_M Verband'!$A:$S,'Männer Verband'!$K$2,FALSE)</f>
        <v>OL 7</v>
      </c>
      <c r="E20" s="97" t="str">
        <f>VLOOKUP(C20,'Var_M Verband'!$A:$S,'Männer Verband'!$K$3,FALSE)</f>
        <v>TSV Amicitia 06/09 Viernheim</v>
      </c>
      <c r="F20" s="98" t="s">
        <v>561</v>
      </c>
      <c r="H20" s="115"/>
      <c r="I20" s="139" t="s">
        <v>153</v>
      </c>
      <c r="J20" s="140"/>
      <c r="K20" s="141"/>
      <c r="L20" s="86"/>
      <c r="M20" s="87"/>
      <c r="O20" s="115"/>
      <c r="P20" s="109"/>
      <c r="Q20" s="1" t="s">
        <v>106</v>
      </c>
      <c r="R20" s="4" t="str">
        <f>VLOOKUP(Q20,'Var_M Verband'!$A:$S,'Männer Verband'!$K$2,FALSE)</f>
        <v>LL AES1 o. RNT1</v>
      </c>
      <c r="S20" s="101" t="str">
        <f>VLOOKUP(Q20,'Var_M Verband'!$A:$S,'Männer Verband'!$K$3,FALSE)</f>
        <v>TV Hemsbach</v>
      </c>
      <c r="T20" s="4"/>
    </row>
    <row r="21" spans="1:20" ht="15" thickBot="1" x14ac:dyDescent="0.35">
      <c r="A21" s="131"/>
      <c r="B21" s="11" t="s">
        <v>124</v>
      </c>
      <c r="C21" s="117" t="s">
        <v>433</v>
      </c>
      <c r="D21" s="118"/>
      <c r="E21" s="76"/>
      <c r="F21" s="77"/>
      <c r="H21" s="115"/>
      <c r="I21" s="142"/>
      <c r="J21" s="143"/>
      <c r="K21" s="144"/>
      <c r="L21" s="88"/>
      <c r="M21" s="89"/>
      <c r="O21" s="115"/>
      <c r="P21" s="109"/>
      <c r="Q21" s="1" t="s">
        <v>107</v>
      </c>
      <c r="R21" s="4" t="str">
        <f>VLOOKUP(Q21,'Var_M Verband'!$A:$S,'Männer Verband'!$K$2,FALSE)</f>
        <v>VL 13</v>
      </c>
      <c r="S21" s="101" t="str">
        <f>VLOOKUP(Q21,'Var_M Verband'!$A:$S,'Männer Verband'!$K$3,FALSE)</f>
        <v>TSG Germania Dossenheim</v>
      </c>
      <c r="T21" s="4"/>
    </row>
    <row r="22" spans="1:20" ht="15" thickBot="1" x14ac:dyDescent="0.35">
      <c r="A22" s="132"/>
      <c r="B22" s="13" t="s">
        <v>125</v>
      </c>
      <c r="C22" s="119"/>
      <c r="D22" s="120"/>
      <c r="E22" s="80"/>
      <c r="F22" s="81"/>
      <c r="H22" s="115"/>
      <c r="I22" s="124" t="s">
        <v>62</v>
      </c>
      <c r="J22" s="14" t="s">
        <v>126</v>
      </c>
      <c r="K22" s="6" t="s">
        <v>5</v>
      </c>
      <c r="L22" s="14"/>
      <c r="M22" s="6"/>
      <c r="O22" s="115"/>
      <c r="P22" s="109"/>
      <c r="Q22" s="1" t="s">
        <v>108</v>
      </c>
      <c r="R22" s="4" t="str">
        <f>VLOOKUP(Q22,'Var_M Verband'!$A:$S,'Männer Verband'!$K$2,FALSE)</f>
        <v>VL 14</v>
      </c>
      <c r="S22" s="101" t="str">
        <f>VLOOKUP(Q22,'Var_M Verband'!$A:$S,'Männer Verband'!$K$3,FALSE)</f>
        <v>SG Nußloch</v>
      </c>
      <c r="T22" s="4"/>
    </row>
    <row r="23" spans="1:20" ht="14.4" customHeight="1" x14ac:dyDescent="0.3">
      <c r="H23" s="115"/>
      <c r="I23" s="125"/>
      <c r="J23" s="15" t="s">
        <v>127</v>
      </c>
      <c r="K23" s="8" t="s">
        <v>6</v>
      </c>
      <c r="L23" s="15"/>
      <c r="M23" s="8"/>
      <c r="O23" s="115"/>
      <c r="P23" s="109"/>
      <c r="Q23" s="1" t="s">
        <v>109</v>
      </c>
      <c r="R23" s="4" t="str">
        <f>VLOOKUP(Q23,'Var_M Verband'!$A:$S,'Männer Verband'!$K$2,FALSE)</f>
        <v>LL Ranking ohne Aufsteiger 1</v>
      </c>
      <c r="S23" s="101" t="str">
        <f>VLOOKUP(Q23,'Var_M Verband'!$A:$S,'Männer Verband'!$K$3,FALSE)</f>
        <v>SG Heidelsheim/Helmsheim 2</v>
      </c>
      <c r="T23" s="4"/>
    </row>
    <row r="24" spans="1:20" x14ac:dyDescent="0.3">
      <c r="H24" s="115"/>
      <c r="I24" s="125"/>
      <c r="J24" s="15" t="s">
        <v>128</v>
      </c>
      <c r="K24" s="8" t="s">
        <v>7</v>
      </c>
      <c r="L24" s="15"/>
      <c r="M24" s="8"/>
      <c r="O24" s="115"/>
      <c r="P24" s="109"/>
      <c r="Q24" s="1" t="s">
        <v>110</v>
      </c>
      <c r="R24" s="4" t="str">
        <f>VLOOKUP(Q24,'Var_M Verband'!$A:$S,'Männer Verband'!$K$2,FALSE)</f>
        <v>LL Ranking ohne Aufsteiger 2</v>
      </c>
      <c r="S24" s="101" t="str">
        <f>VLOOKUP(Q24,'Var_M Verband'!$A:$S,'Männer Verband'!$K$3,FALSE)</f>
        <v>TV Brühl</v>
      </c>
      <c r="T24" s="4"/>
    </row>
    <row r="25" spans="1:20" x14ac:dyDescent="0.3">
      <c r="H25" s="115"/>
      <c r="I25" s="125"/>
      <c r="J25" s="15" t="s">
        <v>129</v>
      </c>
      <c r="K25" s="8" t="s">
        <v>8</v>
      </c>
      <c r="L25" s="15"/>
      <c r="M25" s="8"/>
      <c r="O25" s="115"/>
      <c r="P25" s="109"/>
      <c r="Q25" s="1" t="s">
        <v>111</v>
      </c>
      <c r="R25" s="4" t="str">
        <f>VLOOKUP(Q25,'Var_M Verband'!$A:$S,'Männer Verband'!$K$2,FALSE)</f>
        <v>LL Ranking ohne Aufsteiger 3</v>
      </c>
      <c r="S25" s="101" t="str">
        <f>VLOOKUP(Q25,'Var_M Verband'!$A:$S,'Männer Verband'!$K$3,FALSE)</f>
        <v xml:space="preserve">SG Heidelberg-Leimen </v>
      </c>
      <c r="T25" s="4"/>
    </row>
    <row r="26" spans="1:20" ht="15" thickBot="1" x14ac:dyDescent="0.35">
      <c r="H26" s="115"/>
      <c r="I26" s="125"/>
      <c r="J26" s="15" t="s">
        <v>130</v>
      </c>
      <c r="K26" s="8" t="s">
        <v>22</v>
      </c>
      <c r="L26" s="15"/>
      <c r="M26" s="8"/>
      <c r="O26" s="115"/>
      <c r="P26" s="110"/>
      <c r="Q26" s="1" t="s">
        <v>112</v>
      </c>
      <c r="R26" s="4" t="str">
        <f>VLOOKUP(Q26,'Var_M Verband'!$A:$S,'Männer Verband'!$K$2,FALSE)</f>
        <v>LL Ranking ohne Aufsteiger 4</v>
      </c>
      <c r="S26" s="97" t="str">
        <f>VLOOKUP(Q26,'Var_M Verband'!$A:$S,'Männer Verband'!$K$3,FALSE)</f>
        <v>TSG Ketsch</v>
      </c>
      <c r="T26" s="98"/>
    </row>
    <row r="27" spans="1:20" x14ac:dyDescent="0.3">
      <c r="H27" s="115"/>
      <c r="I27" s="125"/>
      <c r="J27" s="15" t="s">
        <v>131</v>
      </c>
      <c r="K27" s="8" t="s">
        <v>23</v>
      </c>
      <c r="L27" s="15"/>
      <c r="M27" s="8"/>
      <c r="O27" s="115"/>
      <c r="P27" s="133" t="s">
        <v>31</v>
      </c>
      <c r="Q27" s="134"/>
      <c r="R27" s="135"/>
      <c r="S27" s="82"/>
      <c r="T27" s="83"/>
    </row>
    <row r="28" spans="1:20" ht="15" thickBot="1" x14ac:dyDescent="0.35">
      <c r="H28" s="115"/>
      <c r="I28" s="125"/>
      <c r="J28" s="15" t="s">
        <v>132</v>
      </c>
      <c r="K28" s="8" t="s">
        <v>24</v>
      </c>
      <c r="L28" s="15"/>
      <c r="M28" s="8"/>
      <c r="O28" s="115"/>
      <c r="P28" s="136"/>
      <c r="Q28" s="137"/>
      <c r="R28" s="138"/>
      <c r="S28" s="84"/>
      <c r="T28" s="85"/>
    </row>
    <row r="29" spans="1:20" ht="15" thickBot="1" x14ac:dyDescent="0.35">
      <c r="H29" s="116"/>
      <c r="I29" s="126"/>
      <c r="J29" s="16" t="s">
        <v>133</v>
      </c>
      <c r="K29" s="10" t="s">
        <v>25</v>
      </c>
      <c r="L29" s="16"/>
      <c r="M29" s="10"/>
      <c r="O29" s="115"/>
      <c r="P29" s="139" t="s">
        <v>155</v>
      </c>
      <c r="Q29" s="140"/>
      <c r="R29" s="141"/>
      <c r="S29" s="86"/>
      <c r="T29" s="87"/>
    </row>
    <row r="30" spans="1:20" ht="15" thickBot="1" x14ac:dyDescent="0.35">
      <c r="O30" s="115"/>
      <c r="P30" s="142"/>
      <c r="Q30" s="143"/>
      <c r="R30" s="144"/>
      <c r="S30" s="88"/>
      <c r="T30" s="89"/>
    </row>
    <row r="31" spans="1:20" x14ac:dyDescent="0.3">
      <c r="H31" s="124" t="s">
        <v>63</v>
      </c>
      <c r="I31" s="12" t="s">
        <v>126</v>
      </c>
      <c r="J31" s="14" t="s">
        <v>95</v>
      </c>
      <c r="K31" s="3" t="str">
        <f>VLOOKUP(J31,'Var_M Verband'!$A:$S,'Männer Verband'!$K$2,FALSE)</f>
        <v>VL 3</v>
      </c>
      <c r="L31" s="96" t="str">
        <f>VLOOKUP(J31,'Var_M Verband'!$A:$S,'Männer Verband'!$K$3,FALSE)</f>
        <v>HSG Walzbachtal</v>
      </c>
      <c r="M31" s="3" t="s">
        <v>562</v>
      </c>
      <c r="O31" s="115"/>
      <c r="P31" s="124" t="s">
        <v>64</v>
      </c>
      <c r="Q31" s="14" t="s">
        <v>134</v>
      </c>
      <c r="R31" s="6" t="s">
        <v>5</v>
      </c>
      <c r="S31" s="14"/>
      <c r="T31" s="6"/>
    </row>
    <row r="32" spans="1:20" x14ac:dyDescent="0.3">
      <c r="H32" s="125"/>
      <c r="I32" s="11" t="s">
        <v>127</v>
      </c>
      <c r="J32" s="15" t="s">
        <v>96</v>
      </c>
      <c r="K32" s="4" t="str">
        <f>VLOOKUP(J32,'Var_M Verband'!$A:$S,'Männer Verband'!$K$2,FALSE)</f>
        <v>VL 4</v>
      </c>
      <c r="L32" s="101" t="str">
        <f>VLOOKUP(J32,'Var_M Verband'!$A:$S,'Männer Verband'!$K$3,FALSE)</f>
        <v>TSV Rintheim</v>
      </c>
      <c r="M32" s="4" t="s">
        <v>563</v>
      </c>
      <c r="O32" s="115"/>
      <c r="P32" s="125"/>
      <c r="Q32" s="15" t="s">
        <v>135</v>
      </c>
      <c r="R32" s="8" t="s">
        <v>6</v>
      </c>
      <c r="S32" s="15"/>
      <c r="T32" s="8"/>
    </row>
    <row r="33" spans="8:20" x14ac:dyDescent="0.3">
      <c r="H33" s="125"/>
      <c r="I33" s="11" t="s">
        <v>128</v>
      </c>
      <c r="J33" s="15" t="s">
        <v>97</v>
      </c>
      <c r="K33" s="4" t="str">
        <f>VLOOKUP(J33,'Var_M Verband'!$A:$S,'Männer Verband'!$K$2,FALSE)</f>
        <v>VL 5</v>
      </c>
      <c r="L33" s="101" t="str">
        <f>VLOOKUP(J33,'Var_M Verband'!$A:$S,'Männer Verband'!$K$3,FALSE)</f>
        <v>TSV HD-Wieblingen</v>
      </c>
      <c r="M33" s="4" t="s">
        <v>564</v>
      </c>
      <c r="O33" s="115"/>
      <c r="P33" s="125"/>
      <c r="Q33" s="15" t="s">
        <v>136</v>
      </c>
      <c r="R33" s="8" t="s">
        <v>7</v>
      </c>
      <c r="S33" s="15"/>
      <c r="T33" s="8"/>
    </row>
    <row r="34" spans="8:20" ht="15" thickBot="1" x14ac:dyDescent="0.35">
      <c r="H34" s="125"/>
      <c r="I34" s="11" t="s">
        <v>129</v>
      </c>
      <c r="J34" s="15" t="s">
        <v>98</v>
      </c>
      <c r="K34" s="4" t="str">
        <f>VLOOKUP(J34,'Var_M Verband'!$A:$S,'Männer Verband'!$K$2,FALSE)</f>
        <v>VL 6</v>
      </c>
      <c r="L34" s="97" t="str">
        <f>VLOOKUP(J34,'Var_M Verband'!$A:$S,'Männer Verband'!$K$3,FALSE)</f>
        <v>HSG Bruchsal/Untergrombach</v>
      </c>
      <c r="M34" s="98" t="s">
        <v>565</v>
      </c>
      <c r="O34" s="115"/>
      <c r="P34" s="125"/>
      <c r="Q34" s="15" t="s">
        <v>137</v>
      </c>
      <c r="R34" s="8" t="s">
        <v>8</v>
      </c>
      <c r="S34" s="15"/>
      <c r="T34" s="8"/>
    </row>
    <row r="35" spans="8:20" x14ac:dyDescent="0.3">
      <c r="H35" s="125"/>
      <c r="I35" s="11" t="s">
        <v>130</v>
      </c>
      <c r="J35" s="117" t="s">
        <v>432</v>
      </c>
      <c r="K35" s="118"/>
      <c r="L35" s="76"/>
      <c r="M35" s="77"/>
      <c r="O35" s="115"/>
      <c r="P35" s="125"/>
      <c r="Q35" s="15" t="s">
        <v>138</v>
      </c>
      <c r="R35" s="8" t="s">
        <v>22</v>
      </c>
      <c r="S35" s="15"/>
      <c r="T35" s="8"/>
    </row>
    <row r="36" spans="8:20" x14ac:dyDescent="0.3">
      <c r="H36" s="125"/>
      <c r="I36" s="11" t="s">
        <v>131</v>
      </c>
      <c r="J36" s="128"/>
      <c r="K36" s="129"/>
      <c r="L36" s="78"/>
      <c r="M36" s="79"/>
      <c r="O36" s="115"/>
      <c r="P36" s="125"/>
      <c r="Q36" s="15" t="s">
        <v>139</v>
      </c>
      <c r="R36" s="8" t="s">
        <v>23</v>
      </c>
      <c r="S36" s="15"/>
      <c r="T36" s="8"/>
    </row>
    <row r="37" spans="8:20" x14ac:dyDescent="0.3">
      <c r="H37" s="125"/>
      <c r="I37" s="11" t="s">
        <v>132</v>
      </c>
      <c r="J37" s="128"/>
      <c r="K37" s="129"/>
      <c r="L37" s="78"/>
      <c r="M37" s="79"/>
      <c r="O37" s="115"/>
      <c r="P37" s="125"/>
      <c r="Q37" s="15" t="s">
        <v>140</v>
      </c>
      <c r="R37" s="8" t="s">
        <v>24</v>
      </c>
      <c r="S37" s="15"/>
      <c r="T37" s="8"/>
    </row>
    <row r="38" spans="8:20" ht="15" thickBot="1" x14ac:dyDescent="0.35">
      <c r="H38" s="126"/>
      <c r="I38" s="13" t="s">
        <v>133</v>
      </c>
      <c r="J38" s="119"/>
      <c r="K38" s="120"/>
      <c r="L38" s="80"/>
      <c r="M38" s="81"/>
      <c r="O38" s="115"/>
      <c r="P38" s="125"/>
      <c r="Q38" s="15" t="s">
        <v>141</v>
      </c>
      <c r="R38" s="8" t="s">
        <v>25</v>
      </c>
      <c r="S38" s="15"/>
      <c r="T38" s="8"/>
    </row>
    <row r="39" spans="8:20" ht="14.4" customHeight="1" x14ac:dyDescent="0.3">
      <c r="O39" s="115"/>
      <c r="P39" s="125"/>
      <c r="Q39" s="15" t="s">
        <v>142</v>
      </c>
      <c r="R39" s="8" t="s">
        <v>48</v>
      </c>
      <c r="S39" s="15"/>
      <c r="T39" s="8"/>
    </row>
    <row r="40" spans="8:20" x14ac:dyDescent="0.3">
      <c r="O40" s="115"/>
      <c r="P40" s="125"/>
      <c r="Q40" s="15" t="s">
        <v>143</v>
      </c>
      <c r="R40" s="8" t="s">
        <v>49</v>
      </c>
      <c r="S40" s="15"/>
      <c r="T40" s="8"/>
    </row>
    <row r="41" spans="8:20" x14ac:dyDescent="0.3">
      <c r="O41" s="115"/>
      <c r="P41" s="125"/>
      <c r="Q41" s="15" t="s">
        <v>144</v>
      </c>
      <c r="R41" s="8" t="s">
        <v>50</v>
      </c>
      <c r="S41" s="15"/>
      <c r="T41" s="8"/>
    </row>
    <row r="42" spans="8:20" x14ac:dyDescent="0.3">
      <c r="O42" s="115"/>
      <c r="P42" s="125"/>
      <c r="Q42" s="15" t="s">
        <v>145</v>
      </c>
      <c r="R42" s="8" t="s">
        <v>51</v>
      </c>
      <c r="S42" s="15"/>
      <c r="T42" s="8"/>
    </row>
    <row r="43" spans="8:20" x14ac:dyDescent="0.3">
      <c r="O43" s="115"/>
      <c r="P43" s="125"/>
      <c r="Q43" s="15" t="s">
        <v>146</v>
      </c>
      <c r="R43" s="8" t="s">
        <v>52</v>
      </c>
      <c r="S43" s="15"/>
      <c r="T43" s="8"/>
    </row>
    <row r="44" spans="8:20" x14ac:dyDescent="0.3">
      <c r="O44" s="115"/>
      <c r="P44" s="125"/>
      <c r="Q44" s="15" t="s">
        <v>147</v>
      </c>
      <c r="R44" s="8" t="s">
        <v>53</v>
      </c>
      <c r="S44" s="15"/>
      <c r="T44" s="8"/>
    </row>
    <row r="45" spans="8:20" x14ac:dyDescent="0.3">
      <c r="O45" s="115"/>
      <c r="P45" s="125"/>
      <c r="Q45" s="15" t="s">
        <v>148</v>
      </c>
      <c r="R45" s="8" t="s">
        <v>54</v>
      </c>
      <c r="S45" s="15"/>
      <c r="T45" s="8"/>
    </row>
    <row r="46" spans="8:20" ht="15" thickBot="1" x14ac:dyDescent="0.35">
      <c r="O46" s="116"/>
      <c r="P46" s="126"/>
      <c r="Q46" s="16" t="s">
        <v>149</v>
      </c>
      <c r="R46" s="10" t="s">
        <v>55</v>
      </c>
      <c r="S46" s="16"/>
      <c r="T46" s="10"/>
    </row>
    <row r="47" spans="8:20" ht="15" thickBot="1" x14ac:dyDescent="0.35"/>
    <row r="48" spans="8:20" ht="14.4" customHeight="1" x14ac:dyDescent="0.3">
      <c r="O48" s="124" t="s">
        <v>64</v>
      </c>
      <c r="P48" s="18" t="s">
        <v>134</v>
      </c>
      <c r="Q48" s="14" t="s">
        <v>113</v>
      </c>
      <c r="R48" s="3" t="str">
        <f>VLOOKUP(Q48,'Var_M Verband'!$A:$S,'Männer Verband'!$K$2,FALSE)</f>
        <v>LL Ranking ohne Aufsteiger 5</v>
      </c>
      <c r="S48" s="96" t="str">
        <f>VLOOKUP(Q48,'Var_M Verband'!$A:$S,'Männer Verband'!$K$3,FALSE)</f>
        <v>SV Langensteinbach</v>
      </c>
      <c r="T48" s="3" t="s">
        <v>566</v>
      </c>
    </row>
    <row r="49" spans="15:20" x14ac:dyDescent="0.3">
      <c r="O49" s="125"/>
      <c r="P49" s="19" t="s">
        <v>135</v>
      </c>
      <c r="Q49" s="15" t="s">
        <v>114</v>
      </c>
      <c r="R49" s="4" t="str">
        <f>VLOOKUP(Q49,'Var_M Verband'!$A:$S,'Männer Verband'!$K$2,FALSE)</f>
        <v>LL Ranking ohne Aufsteiger 6</v>
      </c>
      <c r="S49" s="101" t="str">
        <f>VLOOKUP(Q49,'Var_M Verband'!$A:$S,'Männer Verband'!$K$3,FALSE)</f>
        <v>TSV 1863 Buchen</v>
      </c>
      <c r="T49" s="4" t="s">
        <v>567</v>
      </c>
    </row>
    <row r="50" spans="15:20" x14ac:dyDescent="0.3">
      <c r="O50" s="125"/>
      <c r="P50" s="19" t="s">
        <v>136</v>
      </c>
      <c r="Q50" s="15" t="s">
        <v>115</v>
      </c>
      <c r="R50" s="4" t="str">
        <f>VLOOKUP(Q50,'Var_M Verband'!$A:$S,'Männer Verband'!$K$2,FALSE)</f>
        <v>LL Ranking ohne Aufsteiger 7</v>
      </c>
      <c r="S50" s="101" t="str">
        <f>VLOOKUP(Q50,'Var_M Verband'!$A:$S,'Männer Verband'!$K$3,FALSE)</f>
        <v>HSG St. Leon/Reilingen</v>
      </c>
      <c r="T50" s="4" t="s">
        <v>568</v>
      </c>
    </row>
    <row r="51" spans="15:20" x14ac:dyDescent="0.3">
      <c r="O51" s="125"/>
      <c r="P51" s="19" t="s">
        <v>137</v>
      </c>
      <c r="Q51" s="15" t="s">
        <v>116</v>
      </c>
      <c r="R51" s="4" t="str">
        <f>VLOOKUP(Q51,'Var_M Verband'!$A:$S,'Männer Verband'!$K$2,FALSE)</f>
        <v>LL Ranking ohne Aufsteiger 8</v>
      </c>
      <c r="S51" s="101" t="str">
        <f>VLOOKUP(Q51,'Var_M Verband'!$A:$S,'Männer Verband'!$K$3,FALSE)</f>
        <v>HC Neuenbürg 2000 2</v>
      </c>
      <c r="T51" s="4" t="s">
        <v>569</v>
      </c>
    </row>
    <row r="52" spans="15:20" x14ac:dyDescent="0.3">
      <c r="O52" s="125"/>
      <c r="P52" s="19" t="s">
        <v>138</v>
      </c>
      <c r="Q52" s="15" t="s">
        <v>117</v>
      </c>
      <c r="R52" s="4" t="str">
        <f>VLOOKUP(Q52,'Var_M Verband'!$A:$S,'Männer Verband'!$K$2,FALSE)</f>
        <v>LL Ranking ohne Aufsteiger 9</v>
      </c>
      <c r="S52" s="101" t="str">
        <f>VLOOKUP(Q52,'Var_M Verband'!$A:$S,'Männer Verband'!$K$3,FALSE)</f>
        <v>TV Gondelsheim</v>
      </c>
      <c r="T52" s="4" t="s">
        <v>570</v>
      </c>
    </row>
    <row r="53" spans="15:20" x14ac:dyDescent="0.3">
      <c r="O53" s="125"/>
      <c r="P53" s="19" t="s">
        <v>139</v>
      </c>
      <c r="Q53" s="15" t="s">
        <v>118</v>
      </c>
      <c r="R53" s="4" t="str">
        <f>VLOOKUP(Q53,'Var_M Verband'!$A:$S,'Männer Verband'!$K$2,FALSE)</f>
        <v>LL Ranking ohne Aufsteiger 10</v>
      </c>
      <c r="S53" s="101" t="str">
        <f>VLOOKUP(Q53,'Var_M Verband'!$A:$S,'Männer Verband'!$K$3,FALSE)</f>
        <v>HA Neckarelz</v>
      </c>
      <c r="T53" s="4" t="s">
        <v>571</v>
      </c>
    </row>
    <row r="54" spans="15:20" x14ac:dyDescent="0.3">
      <c r="O54" s="125"/>
      <c r="P54" s="19" t="s">
        <v>140</v>
      </c>
      <c r="Q54" s="15" t="s">
        <v>119</v>
      </c>
      <c r="R54" s="4" t="str">
        <f>VLOOKUP(Q54,'Var_M Verband'!$A:$S,'Männer Verband'!$K$2,FALSE)</f>
        <v>LL Ranking ohne Aufsteiger 11</v>
      </c>
      <c r="S54" s="101" t="str">
        <f>VLOOKUP(Q54,'Var_M Verband'!$A:$S,'Männer Verband'!$K$3,FALSE)</f>
        <v xml:space="preserve">SG Neuthard/Büchenau </v>
      </c>
      <c r="T54" s="4" t="s">
        <v>572</v>
      </c>
    </row>
    <row r="55" spans="15:20" ht="15" thickBot="1" x14ac:dyDescent="0.35">
      <c r="O55" s="125"/>
      <c r="P55" s="19" t="s">
        <v>141</v>
      </c>
      <c r="Q55" s="15" t="s">
        <v>120</v>
      </c>
      <c r="R55" s="4" t="str">
        <f>VLOOKUP(Q55,'Var_M Verband'!$A:$S,'Männer Verband'!$K$2,FALSE)</f>
        <v>LL Ranking ohne Aufsteiger 12</v>
      </c>
      <c r="S55" s="97" t="str">
        <f>VLOOKUP(Q55,'Var_M Verband'!$A:$S,'Männer Verband'!$K$3,FALSE)</f>
        <v>SG KIT/MTV Karlsruhe</v>
      </c>
      <c r="T55" s="98" t="s">
        <v>573</v>
      </c>
    </row>
    <row r="56" spans="15:20" x14ac:dyDescent="0.3">
      <c r="O56" s="125"/>
      <c r="P56" s="19" t="s">
        <v>142</v>
      </c>
      <c r="Q56" s="127" t="s">
        <v>156</v>
      </c>
      <c r="R56" s="118"/>
      <c r="S56" s="76"/>
      <c r="T56" s="77"/>
    </row>
    <row r="57" spans="15:20" x14ac:dyDescent="0.3">
      <c r="O57" s="125"/>
      <c r="P57" s="19" t="s">
        <v>143</v>
      </c>
      <c r="Q57" s="128"/>
      <c r="R57" s="129"/>
      <c r="S57" s="78"/>
      <c r="T57" s="79"/>
    </row>
    <row r="58" spans="15:20" x14ac:dyDescent="0.3">
      <c r="O58" s="125"/>
      <c r="P58" s="19" t="s">
        <v>144</v>
      </c>
      <c r="Q58" s="128"/>
      <c r="R58" s="129"/>
      <c r="S58" s="78"/>
      <c r="T58" s="79"/>
    </row>
    <row r="59" spans="15:20" x14ac:dyDescent="0.3">
      <c r="O59" s="125"/>
      <c r="P59" s="19" t="s">
        <v>145</v>
      </c>
      <c r="Q59" s="128"/>
      <c r="R59" s="129"/>
      <c r="S59" s="78"/>
      <c r="T59" s="79"/>
    </row>
    <row r="60" spans="15:20" x14ac:dyDescent="0.3">
      <c r="O60" s="125"/>
      <c r="P60" s="19" t="s">
        <v>146</v>
      </c>
      <c r="Q60" s="128"/>
      <c r="R60" s="129"/>
      <c r="S60" s="78"/>
      <c r="T60" s="79"/>
    </row>
    <row r="61" spans="15:20" x14ac:dyDescent="0.3">
      <c r="O61" s="125"/>
      <c r="P61" s="19" t="s">
        <v>147</v>
      </c>
      <c r="Q61" s="128"/>
      <c r="R61" s="129"/>
      <c r="S61" s="78"/>
      <c r="T61" s="79"/>
    </row>
    <row r="62" spans="15:20" x14ac:dyDescent="0.3">
      <c r="O62" s="125"/>
      <c r="P62" s="19" t="s">
        <v>148</v>
      </c>
      <c r="Q62" s="128"/>
      <c r="R62" s="129"/>
      <c r="S62" s="78"/>
      <c r="T62" s="79"/>
    </row>
    <row r="63" spans="15:20" ht="15" thickBot="1" x14ac:dyDescent="0.35">
      <c r="O63" s="126"/>
      <c r="P63" s="20" t="s">
        <v>149</v>
      </c>
      <c r="Q63" s="119"/>
      <c r="R63" s="120"/>
      <c r="S63" s="80"/>
      <c r="T63" s="81"/>
    </row>
  </sheetData>
  <sheetProtection algorithmName="SHA-512" hashValue="AuVKb6Pzw3E+Vky7U6NV5hLx5MpWtb+lvgNGJ0INZ5hH+zJb27fQhq3fGbcAol105TNJU5mihXlPBJBB4zegXg==" saltValue="bhce3B0f2lzx51kP0pIbUg==" spinCount="100000" sheet="1" objects="1" scenarios="1"/>
  <mergeCells count="25">
    <mergeCell ref="Q56:R63"/>
    <mergeCell ref="A19:A22"/>
    <mergeCell ref="I18:K19"/>
    <mergeCell ref="I20:K21"/>
    <mergeCell ref="B10:D11"/>
    <mergeCell ref="B12:D13"/>
    <mergeCell ref="B14:B17"/>
    <mergeCell ref="O48:O63"/>
    <mergeCell ref="H31:H38"/>
    <mergeCell ref="J35:K38"/>
    <mergeCell ref="O5:O46"/>
    <mergeCell ref="P5:P12"/>
    <mergeCell ref="P31:P46"/>
    <mergeCell ref="P27:R28"/>
    <mergeCell ref="P29:R30"/>
    <mergeCell ref="C1:D1"/>
    <mergeCell ref="C2:D2"/>
    <mergeCell ref="P13:P26"/>
    <mergeCell ref="B5:B9"/>
    <mergeCell ref="A5:A17"/>
    <mergeCell ref="C21:D22"/>
    <mergeCell ref="I9:I17"/>
    <mergeCell ref="H5:H29"/>
    <mergeCell ref="I5:I8"/>
    <mergeCell ref="I22:I29"/>
  </mergeCells>
  <phoneticPr fontId="3" type="noConversion"/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F0D3702-18C9-454E-8275-C1F51948277C}">
          <x14:formula1>
            <xm:f>Umsetzung!$A$1:$A$3</xm:f>
          </x14:formula1>
          <xm:sqref>C1:D1</xm:sqref>
        </x14:dataValidation>
        <x14:dataValidation type="list" allowBlank="1" showInputMessage="1" showErrorMessage="1" xr:uid="{E89C2BC4-C32E-45C2-896E-DEE2EE329557}">
          <x14:formula1>
            <xm:f>Umsetzung!$A$1:$A$2</xm:f>
          </x14:formula1>
          <xm:sqref>C2:D2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97B3D-AD55-41A9-843B-9D7C1D79937B}">
  <sheetPr>
    <tabColor rgb="FFFF0000"/>
  </sheetPr>
  <dimension ref="A1:T60"/>
  <sheetViews>
    <sheetView zoomScaleNormal="100" workbookViewId="0"/>
  </sheetViews>
  <sheetFormatPr baseColWidth="10" defaultRowHeight="14.4" x14ac:dyDescent="0.3"/>
  <cols>
    <col min="1" max="2" width="6.77734375" customWidth="1"/>
    <col min="3" max="3" width="8.33203125" customWidth="1"/>
    <col min="4" max="4" width="21.44140625" customWidth="1"/>
    <col min="5" max="5" width="24.44140625" bestFit="1" customWidth="1"/>
    <col min="6" max="6" width="10.33203125" bestFit="1" customWidth="1"/>
    <col min="7" max="7" width="5.77734375" customWidth="1"/>
    <col min="8" max="9" width="6.77734375" customWidth="1"/>
    <col min="10" max="10" width="8.33203125" customWidth="1"/>
    <col min="11" max="11" width="21.6640625" customWidth="1"/>
    <col min="12" max="12" width="34" bestFit="1" customWidth="1"/>
    <col min="13" max="13" width="10.33203125" bestFit="1" customWidth="1"/>
    <col min="14" max="14" width="5.77734375" customWidth="1"/>
    <col min="15" max="16" width="7.77734375" customWidth="1"/>
    <col min="17" max="17" width="8.33203125" customWidth="1"/>
    <col min="18" max="18" width="25.88671875" bestFit="1" customWidth="1"/>
    <col min="19" max="19" width="28.33203125" bestFit="1" customWidth="1"/>
    <col min="20" max="20" width="10.33203125" bestFit="1" customWidth="1"/>
  </cols>
  <sheetData>
    <row r="1" spans="1:20" x14ac:dyDescent="0.3">
      <c r="A1" s="23" t="s">
        <v>73</v>
      </c>
      <c r="B1" s="24"/>
      <c r="C1" s="104">
        <v>1</v>
      </c>
      <c r="D1" s="105"/>
      <c r="E1" s="22" t="s">
        <v>76</v>
      </c>
      <c r="F1" s="22"/>
      <c r="G1" s="22"/>
      <c r="K1" s="73" t="str">
        <f>CONCATENATE(C1,"_",C2)</f>
        <v>1_1</v>
      </c>
      <c r="L1" s="54"/>
      <c r="M1" s="54"/>
      <c r="N1" s="54"/>
      <c r="O1" s="54"/>
      <c r="P1" s="54"/>
      <c r="Q1" s="54"/>
    </row>
    <row r="2" spans="1:20" ht="15" thickBot="1" x14ac:dyDescent="0.35">
      <c r="A2" s="25" t="s">
        <v>74</v>
      </c>
      <c r="B2" s="26"/>
      <c r="C2" s="106">
        <v>1</v>
      </c>
      <c r="D2" s="107"/>
      <c r="E2" s="22" t="s">
        <v>75</v>
      </c>
      <c r="F2" s="22"/>
      <c r="G2" s="22"/>
      <c r="K2" s="74">
        <f>VLOOKUP(K1,Umsetzung!E:F,2,0)</f>
        <v>11</v>
      </c>
      <c r="L2" s="55"/>
      <c r="M2" s="55"/>
      <c r="N2" s="54"/>
      <c r="O2" s="54"/>
      <c r="P2" s="54"/>
      <c r="Q2" s="54"/>
    </row>
    <row r="3" spans="1:20" x14ac:dyDescent="0.3">
      <c r="K3" s="74">
        <f>VLOOKUP(K1,Umsetzung!G:H,2,0)</f>
        <v>13</v>
      </c>
      <c r="L3" s="55"/>
      <c r="M3" s="55"/>
      <c r="N3" s="54"/>
      <c r="O3" s="54"/>
      <c r="P3" s="54"/>
      <c r="Q3" s="54"/>
    </row>
    <row r="4" spans="1:20" ht="15" thickBot="1" x14ac:dyDescent="0.35">
      <c r="K4" s="54"/>
      <c r="L4" s="54"/>
      <c r="M4" s="54"/>
      <c r="N4" s="54"/>
      <c r="O4" s="54"/>
      <c r="P4" s="54"/>
      <c r="Q4" s="54"/>
    </row>
    <row r="5" spans="1:20" ht="14.4" customHeight="1" x14ac:dyDescent="0.3">
      <c r="A5" s="114" t="s">
        <v>65</v>
      </c>
      <c r="B5" s="111" t="s">
        <v>204</v>
      </c>
      <c r="C5" s="2" t="s">
        <v>79</v>
      </c>
      <c r="D5" s="3" t="str">
        <f>VLOOKUP(C5,'Var_F Verband'!$A:$Q,'Frauen Verband'!$K$2,FALSE)</f>
        <v>RL Absteiger 1</v>
      </c>
      <c r="E5" s="96" t="str">
        <f>VLOOKUP(C5,'Var_F Verband'!$A:$S,'Frauen Verband'!$K$3,FALSE)</f>
        <v>TG 88 Pforzheim</v>
      </c>
      <c r="F5" s="3"/>
      <c r="H5" s="114" t="s">
        <v>69</v>
      </c>
      <c r="I5" s="121" t="s">
        <v>60</v>
      </c>
      <c r="J5" s="5" t="s">
        <v>1</v>
      </c>
      <c r="K5" s="6" t="s">
        <v>10</v>
      </c>
      <c r="L5" s="14"/>
      <c r="M5" s="6"/>
      <c r="O5" s="114" t="s">
        <v>588</v>
      </c>
      <c r="P5" s="124" t="s">
        <v>62</v>
      </c>
      <c r="Q5" s="14" t="s">
        <v>14</v>
      </c>
      <c r="R5" s="6" t="s">
        <v>10</v>
      </c>
      <c r="S5" s="14"/>
      <c r="T5" s="6"/>
    </row>
    <row r="6" spans="1:20" x14ac:dyDescent="0.3">
      <c r="A6" s="115"/>
      <c r="B6" s="112"/>
      <c r="C6" s="1" t="s">
        <v>80</v>
      </c>
      <c r="D6" s="4" t="str">
        <f>VLOOKUP(C6,'Var_F Verband'!$A:$Q,'Frauen Verband'!$K$2,FALSE)</f>
        <v>OL 2</v>
      </c>
      <c r="E6" s="101" t="str">
        <f>VLOOKUP(C6,'Var_F Verband'!$A:$S,'Frauen Verband'!$K$3,FALSE)</f>
        <v>TSV Rintheim</v>
      </c>
      <c r="F6" s="4"/>
      <c r="H6" s="115"/>
      <c r="I6" s="158"/>
      <c r="J6" s="7" t="s">
        <v>2</v>
      </c>
      <c r="K6" s="8" t="s">
        <v>11</v>
      </c>
      <c r="L6" s="15"/>
      <c r="M6" s="8"/>
      <c r="O6" s="115"/>
      <c r="P6" s="125"/>
      <c r="Q6" s="15" t="s">
        <v>15</v>
      </c>
      <c r="R6" s="8" t="s">
        <v>11</v>
      </c>
      <c r="S6" s="15"/>
      <c r="T6" s="8"/>
    </row>
    <row r="7" spans="1:20" x14ac:dyDescent="0.3">
      <c r="A7" s="115"/>
      <c r="B7" s="112"/>
      <c r="C7" s="1" t="s">
        <v>81</v>
      </c>
      <c r="D7" s="4" t="str">
        <f>VLOOKUP(C7,'Var_F Verband'!$A:$Q,'Frauen Verband'!$K$2,FALSE)</f>
        <v>OL 3</v>
      </c>
      <c r="E7" s="101" t="str">
        <f>VLOOKUP(C7,'Var_F Verband'!$A:$S,'Frauen Verband'!$K$3,FALSE)</f>
        <v>TSV Birkenau</v>
      </c>
      <c r="F7" s="4"/>
      <c r="H7" s="115"/>
      <c r="I7" s="158"/>
      <c r="J7" s="7" t="s">
        <v>3</v>
      </c>
      <c r="K7" s="8" t="s">
        <v>12</v>
      </c>
      <c r="L7" s="15"/>
      <c r="M7" s="8"/>
      <c r="O7" s="115"/>
      <c r="P7" s="125"/>
      <c r="Q7" s="15" t="s">
        <v>16</v>
      </c>
      <c r="R7" s="8" t="s">
        <v>12</v>
      </c>
      <c r="S7" s="15"/>
      <c r="T7" s="8"/>
    </row>
    <row r="8" spans="1:20" ht="15" thickBot="1" x14ac:dyDescent="0.35">
      <c r="A8" s="115"/>
      <c r="B8" s="113"/>
      <c r="C8" s="1" t="s">
        <v>82</v>
      </c>
      <c r="D8" s="4" t="str">
        <f>VLOOKUP(C8,'Var_F Verband'!$A:$Q,'Frauen Verband'!$K$2,FALSE)</f>
        <v>OL 4</v>
      </c>
      <c r="E8" s="97" t="str">
        <f>VLOOKUP(C8,'Var_F Verband'!$A:$S,'Frauen Verband'!$K$3,FALSE)</f>
        <v>HSG Walzbachtal</v>
      </c>
      <c r="F8" s="98"/>
      <c r="H8" s="115"/>
      <c r="I8" s="159"/>
      <c r="J8" s="9" t="s">
        <v>4</v>
      </c>
      <c r="K8" s="10" t="s">
        <v>13</v>
      </c>
      <c r="L8" s="16"/>
      <c r="M8" s="10"/>
      <c r="O8" s="115"/>
      <c r="P8" s="125"/>
      <c r="Q8" s="15" t="s">
        <v>17</v>
      </c>
      <c r="R8" s="8" t="s">
        <v>13</v>
      </c>
      <c r="S8" s="15"/>
      <c r="T8" s="8"/>
    </row>
    <row r="9" spans="1:20" ht="14.4" customHeight="1" x14ac:dyDescent="0.3">
      <c r="A9" s="115"/>
      <c r="B9" s="133" t="s">
        <v>66</v>
      </c>
      <c r="C9" s="134"/>
      <c r="D9" s="135"/>
      <c r="E9" s="82"/>
      <c r="F9" s="83"/>
      <c r="H9" s="115"/>
      <c r="I9" s="108" t="s">
        <v>67</v>
      </c>
      <c r="J9" s="2" t="s">
        <v>85</v>
      </c>
      <c r="K9" s="3" t="str">
        <f>VLOOKUP(J9,'Var_F Verband'!$A:$Q,'Frauen Verband'!$K$2,FALSE)</f>
        <v>OL 7</v>
      </c>
      <c r="L9" s="96" t="str">
        <f>VLOOKUP(J9,'Var_F Verband'!$A:$S,'Frauen Verband'!$K$3,FALSE)</f>
        <v>TV Edingen</v>
      </c>
      <c r="M9" s="3"/>
      <c r="O9" s="115"/>
      <c r="P9" s="125"/>
      <c r="Q9" s="15" t="s">
        <v>18</v>
      </c>
      <c r="R9" s="8" t="s">
        <v>26</v>
      </c>
      <c r="S9" s="15"/>
      <c r="T9" s="8"/>
    </row>
    <row r="10" spans="1:20" ht="15" thickBot="1" x14ac:dyDescent="0.35">
      <c r="A10" s="115"/>
      <c r="B10" s="136"/>
      <c r="C10" s="137"/>
      <c r="D10" s="138"/>
      <c r="E10" s="84"/>
      <c r="F10" s="85"/>
      <c r="H10" s="115"/>
      <c r="I10" s="109"/>
      <c r="J10" s="1" t="s">
        <v>86</v>
      </c>
      <c r="K10" s="4" t="str">
        <f>VLOOKUP(J10,'Var_F Verband'!$A:$Q,'Frauen Verband'!$K$2,FALSE)</f>
        <v>OL 8</v>
      </c>
      <c r="L10" s="101" t="str">
        <f>VLOOKUP(J10,'Var_F Verband'!$A:$S,'Frauen Verband'!$K$3,FALSE)</f>
        <v>SG Heidelsheim/Helmsheim</v>
      </c>
      <c r="M10" s="4"/>
      <c r="O10" s="115"/>
      <c r="P10" s="125"/>
      <c r="Q10" s="15" t="s">
        <v>19</v>
      </c>
      <c r="R10" s="8" t="s">
        <v>27</v>
      </c>
      <c r="S10" s="15"/>
      <c r="T10" s="8"/>
    </row>
    <row r="11" spans="1:20" x14ac:dyDescent="0.3">
      <c r="A11" s="115"/>
      <c r="B11" s="139" t="s">
        <v>203</v>
      </c>
      <c r="C11" s="140"/>
      <c r="D11" s="141"/>
      <c r="E11" s="86"/>
      <c r="F11" s="87"/>
      <c r="H11" s="115"/>
      <c r="I11" s="109"/>
      <c r="J11" s="1" t="s">
        <v>87</v>
      </c>
      <c r="K11" s="4" t="str">
        <f>VLOOKUP(J11,'Var_F Verband'!$A:$Q,'Frauen Verband'!$K$2,FALSE)</f>
        <v>OL 9</v>
      </c>
      <c r="L11" s="101" t="str">
        <f>VLOOKUP(J11,'Var_F Verband'!$A:$S,'Frauen Verband'!$K$3,FALSE)</f>
        <v>TV Brühl</v>
      </c>
      <c r="M11" s="4"/>
      <c r="O11" s="115"/>
      <c r="P11" s="125"/>
      <c r="Q11" s="15" t="s">
        <v>20</v>
      </c>
      <c r="R11" s="8" t="s">
        <v>28</v>
      </c>
      <c r="S11" s="15"/>
      <c r="T11" s="8"/>
    </row>
    <row r="12" spans="1:20" ht="15" thickBot="1" x14ac:dyDescent="0.35">
      <c r="A12" s="115"/>
      <c r="B12" s="142"/>
      <c r="C12" s="143"/>
      <c r="D12" s="144"/>
      <c r="E12" s="88"/>
      <c r="F12" s="89"/>
      <c r="H12" s="115"/>
      <c r="I12" s="109"/>
      <c r="J12" s="1" t="s">
        <v>88</v>
      </c>
      <c r="K12" s="4" t="str">
        <f>VLOOKUP(J12,'Var_F Verband'!$A:$Q,'Frauen Verband'!$K$2,FALSE)</f>
        <v>OL 10</v>
      </c>
      <c r="L12" s="101" t="str">
        <f>VLOOKUP(J12,'Var_F Verband'!$A:$S,'Frauen Verband'!$K$3,FALSE)</f>
        <v>HSG TSG Weinheim-TV Oberflockenbach</v>
      </c>
      <c r="M12" s="4"/>
      <c r="O12" s="115"/>
      <c r="P12" s="126"/>
      <c r="Q12" s="16" t="s">
        <v>21</v>
      </c>
      <c r="R12" s="10" t="s">
        <v>29</v>
      </c>
      <c r="S12" s="16"/>
      <c r="T12" s="10"/>
    </row>
    <row r="13" spans="1:20" ht="14.4" customHeight="1" x14ac:dyDescent="0.3">
      <c r="A13" s="115"/>
      <c r="B13" s="121" t="s">
        <v>60</v>
      </c>
      <c r="C13" s="5" t="s">
        <v>1</v>
      </c>
      <c r="D13" s="6" t="s">
        <v>5</v>
      </c>
      <c r="E13" s="14"/>
      <c r="F13" s="6"/>
      <c r="H13" s="115"/>
      <c r="I13" s="109"/>
      <c r="J13" s="1" t="s">
        <v>89</v>
      </c>
      <c r="K13" s="4" t="str">
        <f>VLOOKUP(J13,'Var_F Verband'!$A:$Q,'Frauen Verband'!$K$2,FALSE)</f>
        <v>VL 1</v>
      </c>
      <c r="L13" s="101" t="str">
        <f>VLOOKUP(J13,'Var_F Verband'!$A:$S,'Frauen Verband'!$K$3,FALSE)</f>
        <v>SG KIT/MTV Karlsruhe</v>
      </c>
      <c r="M13" s="4"/>
      <c r="O13" s="115"/>
      <c r="P13" s="108" t="s">
        <v>71</v>
      </c>
      <c r="Q13" s="2" t="s">
        <v>96</v>
      </c>
      <c r="R13" s="3" t="str">
        <f>VLOOKUP(Q13,'Var_F Verband'!$A:$Q,'Frauen Verband'!$K$2,FALSE)</f>
        <v>VL 6</v>
      </c>
      <c r="S13" s="96" t="str">
        <f>VLOOKUP(Q13,'Var_F Verband'!$A:$S,'Frauen Verband'!$K$3,FALSE)</f>
        <v>Rhein-Neckar Löwen</v>
      </c>
      <c r="T13" s="3"/>
    </row>
    <row r="14" spans="1:20" x14ac:dyDescent="0.3">
      <c r="A14" s="115"/>
      <c r="B14" s="155"/>
      <c r="C14" s="7" t="s">
        <v>2</v>
      </c>
      <c r="D14" s="8" t="s">
        <v>6</v>
      </c>
      <c r="E14" s="15"/>
      <c r="F14" s="8"/>
      <c r="H14" s="115"/>
      <c r="I14" s="109"/>
      <c r="J14" s="1" t="s">
        <v>90</v>
      </c>
      <c r="K14" s="4" t="str">
        <f>VLOOKUP(J14,'Var_F Verband'!$A:$Q,'Frauen Verband'!$K$2,FALSE)</f>
        <v>VL 2</v>
      </c>
      <c r="L14" s="101" t="str">
        <f>VLOOKUP(J14,'Var_F Verband'!$A:$S,'Frauen Verband'!$K$3,FALSE)</f>
        <v>HC Mannheim-Vogelstang</v>
      </c>
      <c r="M14" s="4"/>
      <c r="O14" s="115"/>
      <c r="P14" s="109"/>
      <c r="Q14" s="1" t="s">
        <v>97</v>
      </c>
      <c r="R14" s="4" t="str">
        <f>VLOOKUP(Q14,'Var_F Verband'!$A:$Q,'Frauen Verband'!$K$2,FALSE)</f>
        <v>VL 7</v>
      </c>
      <c r="S14" s="101" t="str">
        <f>VLOOKUP(Q14,'Var_F Verband'!$A:$S,'Frauen Verband'!$K$3,FALSE)</f>
        <v>HSG St. Leon/Reilingen 2</v>
      </c>
      <c r="T14" s="4"/>
    </row>
    <row r="15" spans="1:20" ht="15" thickBot="1" x14ac:dyDescent="0.35">
      <c r="A15" s="115"/>
      <c r="B15" s="155"/>
      <c r="C15" s="7" t="s">
        <v>3</v>
      </c>
      <c r="D15" s="8" t="s">
        <v>7</v>
      </c>
      <c r="E15" s="15"/>
      <c r="F15" s="8"/>
      <c r="H15" s="115"/>
      <c r="I15" s="110"/>
      <c r="J15" s="1" t="s">
        <v>91</v>
      </c>
      <c r="K15" s="4" t="str">
        <f>VLOOKUP(J15,'Var_F Verband'!$A:$Q,'Frauen Verband'!$K$2,FALSE)</f>
        <v>OL 11</v>
      </c>
      <c r="L15" s="97" t="str">
        <f>VLOOKUP(J15,'Var_F Verband'!$A:$S,'Frauen Verband'!$K$3,FALSE)</f>
        <v>KuSG Leimen</v>
      </c>
      <c r="M15" s="98"/>
      <c r="O15" s="115"/>
      <c r="P15" s="109"/>
      <c r="Q15" s="1" t="s">
        <v>98</v>
      </c>
      <c r="R15" s="4" t="str">
        <f>VLOOKUP(Q15,'Var_F Verband'!$A:$Q,'Frauen Verband'!$K$2,FALSE)</f>
        <v>VL 8</v>
      </c>
      <c r="S15" s="101" t="str">
        <f>VLOOKUP(Q15,'Var_F Verband'!$A:$S,'Frauen Verband'!$K$3,FALSE)</f>
        <v>TG 88 Pforzheim 2</v>
      </c>
      <c r="T15" s="4"/>
    </row>
    <row r="16" spans="1:20" ht="15" thickBot="1" x14ac:dyDescent="0.35">
      <c r="A16" s="116"/>
      <c r="B16" s="156"/>
      <c r="C16" s="9" t="s">
        <v>4</v>
      </c>
      <c r="D16" s="10" t="s">
        <v>8</v>
      </c>
      <c r="E16" s="16"/>
      <c r="F16" s="10"/>
      <c r="H16" s="115"/>
      <c r="I16" s="133" t="s">
        <v>68</v>
      </c>
      <c r="J16" s="134"/>
      <c r="K16" s="135"/>
      <c r="L16" s="82"/>
      <c r="M16" s="83"/>
      <c r="O16" s="115"/>
      <c r="P16" s="109"/>
      <c r="Q16" s="1" t="s">
        <v>99</v>
      </c>
      <c r="R16" s="4" t="str">
        <f>VLOOKUP(Q16,'Var_F Verband'!$A:$Q,'Frauen Verband'!$K$2,FALSE)</f>
        <v>VL 9</v>
      </c>
      <c r="S16" s="101" t="str">
        <f>VLOOKUP(Q16,'Var_F Verband'!$A:$S,'Frauen Verband'!$K$3,FALSE)</f>
        <v>TG Neureut</v>
      </c>
      <c r="T16" s="4"/>
    </row>
    <row r="17" spans="1:20" ht="15" thickBot="1" x14ac:dyDescent="0.35">
      <c r="H17" s="115"/>
      <c r="I17" s="136"/>
      <c r="J17" s="137"/>
      <c r="K17" s="138"/>
      <c r="L17" s="84"/>
      <c r="M17" s="85"/>
      <c r="O17" s="115"/>
      <c r="P17" s="109"/>
      <c r="Q17" s="1" t="s">
        <v>100</v>
      </c>
      <c r="R17" s="4" t="str">
        <f>VLOOKUP(Q17,'Var_F Verband'!$A:$Q,'Frauen Verband'!$K$2,FALSE)</f>
        <v>VL 10</v>
      </c>
      <c r="S17" s="101" t="str">
        <f>VLOOKUP(Q17,'Var_F Verband'!$A:$S,'Frauen Verband'!$K$3,FALSE)</f>
        <v>TV Schriesheim</v>
      </c>
      <c r="T17" s="4"/>
    </row>
    <row r="18" spans="1:20" x14ac:dyDescent="0.3">
      <c r="A18" s="130" t="s">
        <v>60</v>
      </c>
      <c r="B18" s="12" t="s">
        <v>1</v>
      </c>
      <c r="C18" s="14" t="s">
        <v>83</v>
      </c>
      <c r="D18" s="3" t="str">
        <f>VLOOKUP(C18,'Var_F Verband'!$A:$Q,'Frauen Verband'!$K$2,FALSE)</f>
        <v>OL 5</v>
      </c>
      <c r="E18" s="96" t="str">
        <f>VLOOKUP(C18,'Var_F Verband'!$A:$S,'Frauen Verband'!$K$3,FALSE)</f>
        <v>TSV Rot-Malsch</v>
      </c>
      <c r="F18" s="3" t="s">
        <v>561</v>
      </c>
      <c r="H18" s="115"/>
      <c r="I18" s="139" t="s">
        <v>205</v>
      </c>
      <c r="J18" s="140"/>
      <c r="K18" s="141"/>
      <c r="L18" s="86"/>
      <c r="M18" s="87"/>
      <c r="O18" s="115"/>
      <c r="P18" s="109"/>
      <c r="Q18" s="1" t="s">
        <v>101</v>
      </c>
      <c r="R18" s="4" t="str">
        <f>VLOOKUP(Q18,'Var_F Verband'!$A:$Q,'Frauen Verband'!$K$2,FALSE)</f>
        <v>LL AES1 o. RNT1</v>
      </c>
      <c r="S18" s="101" t="str">
        <f>VLOOKUP(Q18,'Var_F Verband'!$A:$S,'Frauen Verband'!$K$3,FALSE)</f>
        <v>SG Eggenstein-Leopoldshafen</v>
      </c>
      <c r="T18" s="4"/>
    </row>
    <row r="19" spans="1:20" ht="15" thickBot="1" x14ac:dyDescent="0.35">
      <c r="A19" s="131"/>
      <c r="B19" s="11" t="s">
        <v>2</v>
      </c>
      <c r="C19" s="15" t="s">
        <v>84</v>
      </c>
      <c r="D19" s="4" t="str">
        <f>VLOOKUP(C19,'Var_F Verband'!$A:$Q,'Frauen Verband'!$K$2,FALSE)</f>
        <v>OL 6</v>
      </c>
      <c r="E19" s="97" t="str">
        <f>VLOOKUP(C19,'Var_F Verband'!$A:$S,'Frauen Verband'!$K$3,FALSE)</f>
        <v>TSG Wiesloch</v>
      </c>
      <c r="F19" s="98" t="s">
        <v>574</v>
      </c>
      <c r="H19" s="115"/>
      <c r="I19" s="142"/>
      <c r="J19" s="143"/>
      <c r="K19" s="144"/>
      <c r="L19" s="88"/>
      <c r="M19" s="89"/>
      <c r="O19" s="115"/>
      <c r="P19" s="109"/>
      <c r="Q19" s="1" t="s">
        <v>102</v>
      </c>
      <c r="R19" s="4" t="str">
        <f>VLOOKUP(Q19,'Var_F Verband'!$A:$Q,'Frauen Verband'!$K$2,FALSE)</f>
        <v>LL AES1 o. RNT1</v>
      </c>
      <c r="S19" s="101" t="str">
        <f>VLOOKUP(Q19,'Var_F Verband'!$A:$S,'Frauen Verband'!$K$3,FALSE)</f>
        <v>SGH Waldbrunn/Eberbach</v>
      </c>
      <c r="T19" s="4"/>
    </row>
    <row r="20" spans="1:20" x14ac:dyDescent="0.3">
      <c r="A20" s="131"/>
      <c r="B20" s="11" t="s">
        <v>3</v>
      </c>
      <c r="C20" s="127" t="s">
        <v>151</v>
      </c>
      <c r="D20" s="118"/>
      <c r="E20" s="76"/>
      <c r="F20" s="77"/>
      <c r="H20" s="115"/>
      <c r="I20" s="124" t="s">
        <v>62</v>
      </c>
      <c r="J20" s="14" t="s">
        <v>14</v>
      </c>
      <c r="K20" s="6" t="s">
        <v>5</v>
      </c>
      <c r="L20" s="14"/>
      <c r="M20" s="6"/>
      <c r="O20" s="115"/>
      <c r="P20" s="109"/>
      <c r="Q20" s="1" t="s">
        <v>103</v>
      </c>
      <c r="R20" s="4" t="str">
        <f>VLOOKUP(Q20,'Var_F Verband'!$A:$Q,'Frauen Verband'!$K$2,FALSE)</f>
        <v>VL 11</v>
      </c>
      <c r="S20" s="101" t="str">
        <f>VLOOKUP(Q20,'Var_F Verband'!$A:$S,'Frauen Verband'!$K$3,FALSE)</f>
        <v>TSV Rintheim 2</v>
      </c>
      <c r="T20" s="4"/>
    </row>
    <row r="21" spans="1:20" ht="14.4" customHeight="1" thickBot="1" x14ac:dyDescent="0.35">
      <c r="A21" s="132"/>
      <c r="B21" s="13" t="s">
        <v>4</v>
      </c>
      <c r="C21" s="119"/>
      <c r="D21" s="120"/>
      <c r="E21" s="80"/>
      <c r="F21" s="81"/>
      <c r="H21" s="115"/>
      <c r="I21" s="125"/>
      <c r="J21" s="15" t="s">
        <v>15</v>
      </c>
      <c r="K21" s="8" t="s">
        <v>6</v>
      </c>
      <c r="L21" s="15"/>
      <c r="M21" s="8"/>
      <c r="O21" s="115"/>
      <c r="P21" s="109"/>
      <c r="Q21" s="1" t="s">
        <v>104</v>
      </c>
      <c r="R21" s="4" t="str">
        <f>VLOOKUP(Q21,'Var_F Verband'!$A:$Q,'Frauen Verband'!$K$2,FALSE)</f>
        <v>LL Ranking ohne Aufsteiger 1</v>
      </c>
      <c r="S21" s="101" t="str">
        <f>VLOOKUP(Q21,'Var_F Verband'!$A:$S,'Frauen Verband'!$K$3,FALSE)</f>
        <v>HSG Ettlingen</v>
      </c>
      <c r="T21" s="4"/>
    </row>
    <row r="22" spans="1:20" x14ac:dyDescent="0.3">
      <c r="H22" s="115"/>
      <c r="I22" s="125"/>
      <c r="J22" s="15" t="s">
        <v>16</v>
      </c>
      <c r="K22" s="8" t="s">
        <v>7</v>
      </c>
      <c r="L22" s="15"/>
      <c r="M22" s="8"/>
      <c r="O22" s="115"/>
      <c r="P22" s="109"/>
      <c r="Q22" s="1" t="s">
        <v>105</v>
      </c>
      <c r="R22" s="4" t="str">
        <f>VLOOKUP(Q22,'Var_F Verband'!$A:$Q,'Frauen Verband'!$K$2,FALSE)</f>
        <v>LL Ranking ohne Aufsteiger 2</v>
      </c>
      <c r="S22" s="101" t="str">
        <f>VLOOKUP(Q22,'Var_F Verband'!$A:$S,'Frauen Verband'!$K$3,FALSE)</f>
        <v>HSG Bergstraße</v>
      </c>
      <c r="T22" s="4"/>
    </row>
    <row r="23" spans="1:20" ht="15" thickBot="1" x14ac:dyDescent="0.35">
      <c r="H23" s="115"/>
      <c r="I23" s="125"/>
      <c r="J23" s="15" t="s">
        <v>17</v>
      </c>
      <c r="K23" s="8" t="s">
        <v>8</v>
      </c>
      <c r="L23" s="15"/>
      <c r="M23" s="8"/>
      <c r="O23" s="115"/>
      <c r="P23" s="110"/>
      <c r="Q23" s="1" t="s">
        <v>106</v>
      </c>
      <c r="R23" s="4" t="str">
        <f>VLOOKUP(Q23,'Var_F Verband'!$A:$Q,'Frauen Verband'!$K$2,FALSE)</f>
        <v>LL Ranking ohne Aufsteiger 3</v>
      </c>
      <c r="S23" s="97" t="str">
        <f>VLOOKUP(Q23,'Var_F Verband'!$A:$S,'Frauen Verband'!$K$3,FALSE)</f>
        <v>HG Oftersheim/Schwetzingen 2</v>
      </c>
      <c r="T23" s="98"/>
    </row>
    <row r="24" spans="1:20" x14ac:dyDescent="0.3">
      <c r="H24" s="115"/>
      <c r="I24" s="125"/>
      <c r="J24" s="15" t="s">
        <v>18</v>
      </c>
      <c r="K24" s="8" t="s">
        <v>22</v>
      </c>
      <c r="L24" s="15"/>
      <c r="M24" s="8"/>
      <c r="O24" s="115"/>
      <c r="P24" s="133" t="s">
        <v>72</v>
      </c>
      <c r="Q24" s="134"/>
      <c r="R24" s="135"/>
      <c r="S24" s="82"/>
      <c r="T24" s="83"/>
    </row>
    <row r="25" spans="1:20" ht="15" thickBot="1" x14ac:dyDescent="0.35">
      <c r="H25" s="115"/>
      <c r="I25" s="125"/>
      <c r="J25" s="15" t="s">
        <v>19</v>
      </c>
      <c r="K25" s="8" t="s">
        <v>23</v>
      </c>
      <c r="L25" s="15"/>
      <c r="M25" s="8"/>
      <c r="O25" s="115"/>
      <c r="P25" s="136"/>
      <c r="Q25" s="137"/>
      <c r="R25" s="138"/>
      <c r="S25" s="84"/>
      <c r="T25" s="85"/>
    </row>
    <row r="26" spans="1:20" x14ac:dyDescent="0.3">
      <c r="H26" s="115"/>
      <c r="I26" s="125"/>
      <c r="J26" s="15" t="s">
        <v>20</v>
      </c>
      <c r="K26" s="8" t="s">
        <v>24</v>
      </c>
      <c r="L26" s="15"/>
      <c r="M26" s="8"/>
      <c r="O26" s="115"/>
      <c r="P26" s="139" t="s">
        <v>70</v>
      </c>
      <c r="Q26" s="140"/>
      <c r="R26" s="141"/>
      <c r="S26" s="86"/>
      <c r="T26" s="87"/>
    </row>
    <row r="27" spans="1:20" ht="15" thickBot="1" x14ac:dyDescent="0.35">
      <c r="H27" s="116"/>
      <c r="I27" s="126"/>
      <c r="J27" s="16" t="s">
        <v>21</v>
      </c>
      <c r="K27" s="10" t="s">
        <v>25</v>
      </c>
      <c r="L27" s="16"/>
      <c r="M27" s="10"/>
      <c r="O27" s="115"/>
      <c r="P27" s="142"/>
      <c r="Q27" s="143"/>
      <c r="R27" s="144"/>
      <c r="S27" s="88"/>
      <c r="T27" s="89"/>
    </row>
    <row r="28" spans="1:20" ht="15" thickBot="1" x14ac:dyDescent="0.35">
      <c r="O28" s="115"/>
      <c r="P28" s="124" t="s">
        <v>64</v>
      </c>
      <c r="Q28" s="14" t="s">
        <v>32</v>
      </c>
      <c r="R28" s="6" t="s">
        <v>5</v>
      </c>
      <c r="S28" s="14"/>
      <c r="T28" s="6"/>
    </row>
    <row r="29" spans="1:20" x14ac:dyDescent="0.3">
      <c r="H29" s="124" t="s">
        <v>63</v>
      </c>
      <c r="I29" s="12" t="s">
        <v>14</v>
      </c>
      <c r="J29" s="14" t="s">
        <v>92</v>
      </c>
      <c r="K29" s="3" t="str">
        <f>VLOOKUP(J29,'Var_F Verband'!$A:$Q,'Frauen Verband'!$K$2,FALSE)</f>
        <v>OL 12</v>
      </c>
      <c r="L29" s="96" t="str">
        <f>VLOOKUP(J29,'Var_F Verband'!$A:$S,'Frauen Verband'!$K$3,FALSE)</f>
        <v>SG Nußloch</v>
      </c>
      <c r="M29" s="3" t="s">
        <v>565</v>
      </c>
      <c r="O29" s="115"/>
      <c r="P29" s="125"/>
      <c r="Q29" s="15" t="s">
        <v>33</v>
      </c>
      <c r="R29" s="8" t="s">
        <v>6</v>
      </c>
      <c r="S29" s="15"/>
      <c r="T29" s="8"/>
    </row>
    <row r="30" spans="1:20" x14ac:dyDescent="0.3">
      <c r="H30" s="125"/>
      <c r="I30" s="11" t="s">
        <v>15</v>
      </c>
      <c r="J30" s="15" t="s">
        <v>93</v>
      </c>
      <c r="K30" s="4" t="str">
        <f>VLOOKUP(J30,'Var_F Verband'!$A:$Q,'Frauen Verband'!$K$2,FALSE)</f>
        <v>VL 3</v>
      </c>
      <c r="L30" s="101" t="str">
        <f>VLOOKUP(J30,'Var_F Verband'!$A:$S,'Frauen Verband'!$K$3,FALSE)</f>
        <v>Saase3 Leutershausen Handball</v>
      </c>
      <c r="M30" s="4" t="s">
        <v>575</v>
      </c>
      <c r="O30" s="115"/>
      <c r="P30" s="125"/>
      <c r="Q30" s="15" t="s">
        <v>34</v>
      </c>
      <c r="R30" s="8" t="s">
        <v>7</v>
      </c>
      <c r="S30" s="15"/>
      <c r="T30" s="8"/>
    </row>
    <row r="31" spans="1:20" x14ac:dyDescent="0.3">
      <c r="H31" s="125"/>
      <c r="I31" s="11" t="s">
        <v>16</v>
      </c>
      <c r="J31" s="15" t="s">
        <v>94</v>
      </c>
      <c r="K31" s="4" t="str">
        <f>VLOOKUP(J31,'Var_F Verband'!$A:$Q,'Frauen Verband'!$K$2,FALSE)</f>
        <v>VL 4</v>
      </c>
      <c r="L31" s="101" t="str">
        <f>VLOOKUP(J31,'Var_F Verband'!$A:$S,'Frauen Verband'!$K$3,FALSE)</f>
        <v>HG Königshofen/Sachsenflur</v>
      </c>
      <c r="M31" s="4" t="s">
        <v>576</v>
      </c>
      <c r="O31" s="115"/>
      <c r="P31" s="125"/>
      <c r="Q31" s="15" t="s">
        <v>35</v>
      </c>
      <c r="R31" s="8" t="s">
        <v>8</v>
      </c>
      <c r="S31" s="15"/>
      <c r="T31" s="8"/>
    </row>
    <row r="32" spans="1:20" ht="15" thickBot="1" x14ac:dyDescent="0.35">
      <c r="H32" s="125"/>
      <c r="I32" s="11" t="s">
        <v>17</v>
      </c>
      <c r="J32" s="15" t="s">
        <v>95</v>
      </c>
      <c r="K32" s="4" t="str">
        <f>VLOOKUP(J32,'Var_F Verband'!$A:$Q,'Frauen Verband'!$K$2,FALSE)</f>
        <v>VL 5</v>
      </c>
      <c r="L32" s="97" t="str">
        <f>VLOOKUP(J32,'Var_F Verband'!$A:$S,'Frauen Verband'!$K$3,FALSE)</f>
        <v>TSV Handschuhsheim Frauen</v>
      </c>
      <c r="M32" s="98" t="s">
        <v>577</v>
      </c>
      <c r="O32" s="115"/>
      <c r="P32" s="125"/>
      <c r="Q32" s="15" t="s">
        <v>36</v>
      </c>
      <c r="R32" s="8" t="s">
        <v>22</v>
      </c>
      <c r="S32" s="15"/>
      <c r="T32" s="8"/>
    </row>
    <row r="33" spans="8:20" x14ac:dyDescent="0.3">
      <c r="H33" s="125"/>
      <c r="I33" s="11" t="s">
        <v>18</v>
      </c>
      <c r="J33" s="127" t="s">
        <v>154</v>
      </c>
      <c r="K33" s="118"/>
      <c r="L33" s="76"/>
      <c r="M33" s="77"/>
      <c r="O33" s="115"/>
      <c r="P33" s="125"/>
      <c r="Q33" s="15" t="s">
        <v>37</v>
      </c>
      <c r="R33" s="8" t="s">
        <v>23</v>
      </c>
      <c r="S33" s="15"/>
      <c r="T33" s="8"/>
    </row>
    <row r="34" spans="8:20" x14ac:dyDescent="0.3">
      <c r="H34" s="125"/>
      <c r="I34" s="11" t="s">
        <v>19</v>
      </c>
      <c r="J34" s="128"/>
      <c r="K34" s="129"/>
      <c r="L34" s="78"/>
      <c r="M34" s="79"/>
      <c r="O34" s="115"/>
      <c r="P34" s="125"/>
      <c r="Q34" s="15" t="s">
        <v>38</v>
      </c>
      <c r="R34" s="8" t="s">
        <v>24</v>
      </c>
      <c r="S34" s="15"/>
      <c r="T34" s="8"/>
    </row>
    <row r="35" spans="8:20" x14ac:dyDescent="0.3">
      <c r="H35" s="125"/>
      <c r="I35" s="11" t="s">
        <v>20</v>
      </c>
      <c r="J35" s="128"/>
      <c r="K35" s="129"/>
      <c r="L35" s="78"/>
      <c r="M35" s="79"/>
      <c r="O35" s="115"/>
      <c r="P35" s="125"/>
      <c r="Q35" s="15" t="s">
        <v>39</v>
      </c>
      <c r="R35" s="8" t="s">
        <v>25</v>
      </c>
      <c r="S35" s="15"/>
      <c r="T35" s="8"/>
    </row>
    <row r="36" spans="8:20" ht="15" thickBot="1" x14ac:dyDescent="0.35">
      <c r="H36" s="126"/>
      <c r="I36" s="13" t="s">
        <v>21</v>
      </c>
      <c r="J36" s="119"/>
      <c r="K36" s="120"/>
      <c r="L36" s="80"/>
      <c r="M36" s="81"/>
      <c r="O36" s="115"/>
      <c r="P36" s="125"/>
      <c r="Q36" s="15" t="s">
        <v>40</v>
      </c>
      <c r="R36" s="8" t="s">
        <v>48</v>
      </c>
      <c r="S36" s="15"/>
      <c r="T36" s="8"/>
    </row>
    <row r="37" spans="8:20" ht="14.4" customHeight="1" x14ac:dyDescent="0.3">
      <c r="O37" s="115"/>
      <c r="P37" s="125"/>
      <c r="Q37" s="15" t="s">
        <v>41</v>
      </c>
      <c r="R37" s="8" t="s">
        <v>49</v>
      </c>
      <c r="S37" s="15"/>
      <c r="T37" s="8"/>
    </row>
    <row r="38" spans="8:20" x14ac:dyDescent="0.3">
      <c r="O38" s="115"/>
      <c r="P38" s="125"/>
      <c r="Q38" s="15" t="s">
        <v>42</v>
      </c>
      <c r="R38" s="8" t="s">
        <v>50</v>
      </c>
      <c r="S38" s="15"/>
      <c r="T38" s="8"/>
    </row>
    <row r="39" spans="8:20" x14ac:dyDescent="0.3">
      <c r="O39" s="115"/>
      <c r="P39" s="125"/>
      <c r="Q39" s="15" t="s">
        <v>43</v>
      </c>
      <c r="R39" s="8" t="s">
        <v>51</v>
      </c>
      <c r="S39" s="15"/>
      <c r="T39" s="8"/>
    </row>
    <row r="40" spans="8:20" x14ac:dyDescent="0.3">
      <c r="O40" s="115"/>
      <c r="P40" s="125"/>
      <c r="Q40" s="15" t="s">
        <v>44</v>
      </c>
      <c r="R40" s="8" t="s">
        <v>52</v>
      </c>
      <c r="S40" s="15"/>
      <c r="T40" s="8"/>
    </row>
    <row r="41" spans="8:20" x14ac:dyDescent="0.3">
      <c r="O41" s="115"/>
      <c r="P41" s="125"/>
      <c r="Q41" s="15" t="s">
        <v>45</v>
      </c>
      <c r="R41" s="8" t="s">
        <v>53</v>
      </c>
      <c r="S41" s="15"/>
      <c r="T41" s="8"/>
    </row>
    <row r="42" spans="8:20" x14ac:dyDescent="0.3">
      <c r="O42" s="115"/>
      <c r="P42" s="125"/>
      <c r="Q42" s="15" t="s">
        <v>46</v>
      </c>
      <c r="R42" s="8" t="s">
        <v>54</v>
      </c>
      <c r="S42" s="15"/>
      <c r="T42" s="8"/>
    </row>
    <row r="43" spans="8:20" ht="15" thickBot="1" x14ac:dyDescent="0.35">
      <c r="O43" s="116"/>
      <c r="P43" s="126"/>
      <c r="Q43" s="16" t="s">
        <v>47</v>
      </c>
      <c r="R43" s="10" t="s">
        <v>55</v>
      </c>
      <c r="S43" s="16"/>
      <c r="T43" s="10"/>
    </row>
    <row r="44" spans="8:20" ht="15" thickBot="1" x14ac:dyDescent="0.35"/>
    <row r="45" spans="8:20" x14ac:dyDescent="0.3">
      <c r="O45" s="124" t="s">
        <v>64</v>
      </c>
      <c r="P45" s="18" t="s">
        <v>32</v>
      </c>
      <c r="Q45" s="14" t="s">
        <v>107</v>
      </c>
      <c r="R45" s="3" t="str">
        <f>VLOOKUP(Q45,'Var_F Verband'!$A:$Q,'Frauen Verband'!$K$2,FALSE)</f>
        <v>LL Ranking ohne Aufsteiger 4</v>
      </c>
      <c r="S45" s="96" t="str">
        <f>VLOOKUP(Q45,'Var_F Verband'!$A:$S,'Frauen Verband'!$K$3,FALSE)</f>
        <v>HSG Walzbachtal 2</v>
      </c>
      <c r="T45" s="3" t="s">
        <v>578</v>
      </c>
    </row>
    <row r="46" spans="8:20" ht="14.4" customHeight="1" x14ac:dyDescent="0.3">
      <c r="O46" s="125"/>
      <c r="P46" s="19" t="s">
        <v>33</v>
      </c>
      <c r="Q46" s="15" t="s">
        <v>108</v>
      </c>
      <c r="R46" s="4" t="str">
        <f>VLOOKUP(Q46,'Var_F Verband'!$A:$Q,'Frauen Verband'!$K$2,FALSE)</f>
        <v>LL Ranking ohne Aufsteiger 5</v>
      </c>
      <c r="S46" s="101" t="str">
        <f>VLOOKUP(Q46,'Var_F Verband'!$A:$S,'Frauen Verband'!$K$3,FALSE)</f>
        <v>SG Nußloch 2</v>
      </c>
      <c r="T46" s="4" t="s">
        <v>579</v>
      </c>
    </row>
    <row r="47" spans="8:20" x14ac:dyDescent="0.3">
      <c r="O47" s="125"/>
      <c r="P47" s="19" t="s">
        <v>34</v>
      </c>
      <c r="Q47" s="15" t="s">
        <v>109</v>
      </c>
      <c r="R47" s="4" t="str">
        <f>VLOOKUP(Q47,'Var_F Verband'!$A:$Q,'Frauen Verband'!$K$2,FALSE)</f>
        <v>LL Ranking ohne Aufsteiger 6</v>
      </c>
      <c r="S47" s="101" t="str">
        <f>VLOOKUP(Q47,'Var_F Verband'!$A:$S,'Frauen Verband'!$K$3,FALSE)</f>
        <v>SG Hambrücken/Weiher</v>
      </c>
      <c r="T47" s="4" t="s">
        <v>580</v>
      </c>
    </row>
    <row r="48" spans="8:20" x14ac:dyDescent="0.3">
      <c r="O48" s="125"/>
      <c r="P48" s="19" t="s">
        <v>35</v>
      </c>
      <c r="Q48" s="15" t="s">
        <v>110</v>
      </c>
      <c r="R48" s="4" t="str">
        <f>VLOOKUP(Q48,'Var_F Verband'!$A:$Q,'Frauen Verband'!$K$2,FALSE)</f>
        <v>LL Ranking ohne Aufsteiger 7</v>
      </c>
      <c r="S48" s="101" t="str">
        <f>VLOOKUP(Q48,'Var_F Verband'!$A:$S,'Frauen Verband'!$K$3,FALSE)</f>
        <v xml:space="preserve">SG Neuthard/Büchenau </v>
      </c>
      <c r="T48" s="4" t="s">
        <v>581</v>
      </c>
    </row>
    <row r="49" spans="15:20" x14ac:dyDescent="0.3">
      <c r="O49" s="125"/>
      <c r="P49" s="19" t="s">
        <v>36</v>
      </c>
      <c r="Q49" s="15" t="s">
        <v>111</v>
      </c>
      <c r="R49" s="4" t="str">
        <f>VLOOKUP(Q49,'Var_F Verband'!$A:$Q,'Frauen Verband'!$K$2,FALSE)</f>
        <v>LL Ranking ohne Aufsteiger 8</v>
      </c>
      <c r="S49" s="101" t="str">
        <f>VLOOKUP(Q49,'Var_F Verband'!$A:$S,'Frauen Verband'!$K$3,FALSE)</f>
        <v>Saase3 Leutershausen Handball 2</v>
      </c>
      <c r="T49" s="4" t="s">
        <v>582</v>
      </c>
    </row>
    <row r="50" spans="15:20" x14ac:dyDescent="0.3">
      <c r="O50" s="125"/>
      <c r="P50" s="19" t="s">
        <v>37</v>
      </c>
      <c r="Q50" s="15" t="s">
        <v>112</v>
      </c>
      <c r="R50" s="4" t="str">
        <f>VLOOKUP(Q50,'Var_F Verband'!$A:$Q,'Frauen Verband'!$K$2,FALSE)</f>
        <v>LL Ranking ohne Aufsteiger 9</v>
      </c>
      <c r="S50" s="101" t="str">
        <f>VLOOKUP(Q50,'Var_F Verband'!$A:$S,'Frauen Verband'!$K$3,FALSE)</f>
        <v>Turnerschaft Durlach</v>
      </c>
      <c r="T50" s="4" t="s">
        <v>583</v>
      </c>
    </row>
    <row r="51" spans="15:20" x14ac:dyDescent="0.3">
      <c r="O51" s="125"/>
      <c r="P51" s="19" t="s">
        <v>38</v>
      </c>
      <c r="Q51" s="15" t="s">
        <v>113</v>
      </c>
      <c r="R51" s="4" t="str">
        <f>VLOOKUP(Q51,'Var_F Verband'!$A:$Q,'Frauen Verband'!$K$2,FALSE)</f>
        <v>LL Ranking ohne Aufsteiger 10</v>
      </c>
      <c r="S51" s="101" t="str">
        <f>VLOOKUP(Q51,'Var_F Verband'!$A:$S,'Frauen Verband'!$K$3,FALSE)</f>
        <v>TV Mosbach</v>
      </c>
      <c r="T51" s="4" t="s">
        <v>584</v>
      </c>
    </row>
    <row r="52" spans="15:20" ht="15" thickBot="1" x14ac:dyDescent="0.35">
      <c r="O52" s="125"/>
      <c r="P52" s="19" t="s">
        <v>39</v>
      </c>
      <c r="Q52" s="15" t="s">
        <v>114</v>
      </c>
      <c r="R52" s="4" t="str">
        <f>VLOOKUP(Q52,'Var_F Verband'!$A:$Q,'Frauen Verband'!$K$2,FALSE)</f>
        <v>LL Ranking ohne Aufsteiger 11</v>
      </c>
      <c r="S52" s="97" t="str">
        <f>VLOOKUP(Q52,'Var_F Verband'!$A:$S,'Frauen Verband'!$K$3,FALSE)</f>
        <v>SG Pforzheim/Eutingen</v>
      </c>
      <c r="T52" s="98" t="s">
        <v>585</v>
      </c>
    </row>
    <row r="53" spans="15:20" x14ac:dyDescent="0.3">
      <c r="O53" s="125"/>
      <c r="P53" s="19" t="s">
        <v>40</v>
      </c>
      <c r="Q53" s="127" t="s">
        <v>156</v>
      </c>
      <c r="R53" s="118"/>
      <c r="S53" s="76"/>
      <c r="T53" s="77"/>
    </row>
    <row r="54" spans="15:20" x14ac:dyDescent="0.3">
      <c r="O54" s="125"/>
      <c r="P54" s="19" t="s">
        <v>41</v>
      </c>
      <c r="Q54" s="128"/>
      <c r="R54" s="129"/>
      <c r="S54" s="78"/>
      <c r="T54" s="79"/>
    </row>
    <row r="55" spans="15:20" x14ac:dyDescent="0.3">
      <c r="O55" s="125"/>
      <c r="P55" s="19" t="s">
        <v>42</v>
      </c>
      <c r="Q55" s="128"/>
      <c r="R55" s="129"/>
      <c r="S55" s="78"/>
      <c r="T55" s="79"/>
    </row>
    <row r="56" spans="15:20" x14ac:dyDescent="0.3">
      <c r="O56" s="125"/>
      <c r="P56" s="19" t="s">
        <v>43</v>
      </c>
      <c r="Q56" s="128"/>
      <c r="R56" s="129"/>
      <c r="S56" s="78"/>
      <c r="T56" s="79"/>
    </row>
    <row r="57" spans="15:20" x14ac:dyDescent="0.3">
      <c r="O57" s="125"/>
      <c r="P57" s="19" t="s">
        <v>44</v>
      </c>
      <c r="Q57" s="128"/>
      <c r="R57" s="129"/>
      <c r="S57" s="78"/>
      <c r="T57" s="79"/>
    </row>
    <row r="58" spans="15:20" x14ac:dyDescent="0.3">
      <c r="O58" s="125"/>
      <c r="P58" s="19" t="s">
        <v>45</v>
      </c>
      <c r="Q58" s="128"/>
      <c r="R58" s="129"/>
      <c r="S58" s="78"/>
      <c r="T58" s="79"/>
    </row>
    <row r="59" spans="15:20" x14ac:dyDescent="0.3">
      <c r="O59" s="125"/>
      <c r="P59" s="19" t="s">
        <v>46</v>
      </c>
      <c r="Q59" s="128"/>
      <c r="R59" s="129"/>
      <c r="S59" s="78"/>
      <c r="T59" s="79"/>
    </row>
    <row r="60" spans="15:20" ht="15" thickBot="1" x14ac:dyDescent="0.35">
      <c r="O60" s="126"/>
      <c r="P60" s="20" t="s">
        <v>47</v>
      </c>
      <c r="Q60" s="119"/>
      <c r="R60" s="120"/>
      <c r="S60" s="80"/>
      <c r="T60" s="81"/>
    </row>
  </sheetData>
  <sheetProtection algorithmName="SHA-512" hashValue="AdNI0ig6QxHk7s7hqwuLo7m+tk1T0qeZQJknlA3v4WQrseYiqqL8eN0OGSMA16v++kdazHyBEjuEqoovlvv8IQ==" saltValue="kQJCNv+3Lw/d+62tDZFVew==" spinCount="100000" sheet="1" objects="1" scenarios="1"/>
  <mergeCells count="25">
    <mergeCell ref="A18:A21"/>
    <mergeCell ref="C1:D1"/>
    <mergeCell ref="C2:D2"/>
    <mergeCell ref="A5:A16"/>
    <mergeCell ref="B5:B8"/>
    <mergeCell ref="C20:D21"/>
    <mergeCell ref="B9:D10"/>
    <mergeCell ref="B11:D12"/>
    <mergeCell ref="B13:B16"/>
    <mergeCell ref="Q53:R60"/>
    <mergeCell ref="J33:K36"/>
    <mergeCell ref="I9:I15"/>
    <mergeCell ref="H5:H27"/>
    <mergeCell ref="P13:P23"/>
    <mergeCell ref="O5:O43"/>
    <mergeCell ref="I20:I27"/>
    <mergeCell ref="H29:H36"/>
    <mergeCell ref="I5:I8"/>
    <mergeCell ref="P24:R25"/>
    <mergeCell ref="P26:R27"/>
    <mergeCell ref="P28:P43"/>
    <mergeCell ref="O45:O60"/>
    <mergeCell ref="P5:P12"/>
    <mergeCell ref="I16:K17"/>
    <mergeCell ref="I18:K19"/>
  </mergeCells>
  <phoneticPr fontId="3" type="noConversion"/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81C7A22-9B01-4281-BC3F-5ABBDF9989DF}">
          <x14:formula1>
            <xm:f>Umsetzung!$A$1:$A$3</xm:f>
          </x14:formula1>
          <xm:sqref>C1:D1</xm:sqref>
        </x14:dataValidation>
        <x14:dataValidation type="list" allowBlank="1" showInputMessage="1" showErrorMessage="1" xr:uid="{581BCF08-8F07-458F-936E-16A97771C8D5}">
          <x14:formula1>
            <xm:f>Umsetzung!$A$1:$A$2</xm:f>
          </x14:formula1>
          <xm:sqref>C2:D2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D2B9-9FD5-4437-A84F-047625A6AB5F}">
  <dimension ref="A1:S99"/>
  <sheetViews>
    <sheetView workbookViewId="0">
      <pane ySplit="3" topLeftCell="A4" activePane="bottomLeft" state="frozen"/>
      <selection activeCell="M4" sqref="M4"/>
      <selection pane="bottomLeft" activeCell="M4" sqref="M4"/>
    </sheetView>
  </sheetViews>
  <sheetFormatPr baseColWidth="10" defaultRowHeight="14.4" x14ac:dyDescent="0.3"/>
  <cols>
    <col min="1" max="1" width="6.33203125" bestFit="1" customWidth="1"/>
    <col min="2" max="2" width="17.77734375" customWidth="1"/>
    <col min="3" max="4" width="17.77734375" style="46" customWidth="1"/>
    <col min="5" max="5" width="24.77734375" bestFit="1" customWidth="1"/>
    <col min="6" max="7" width="17.77734375" style="46" customWidth="1"/>
    <col min="8" max="8" width="23.77734375" bestFit="1" customWidth="1"/>
    <col min="9" max="10" width="17.77734375" style="46" customWidth="1"/>
    <col min="11" max="11" width="24.77734375" bestFit="1" customWidth="1"/>
    <col min="12" max="13" width="17.77734375" style="46" customWidth="1"/>
    <col min="14" max="14" width="23.77734375" bestFit="1" customWidth="1"/>
    <col min="15" max="16" width="17.77734375" style="46" customWidth="1"/>
    <col min="17" max="17" width="17.109375" customWidth="1"/>
    <col min="18" max="19" width="17.77734375" style="46" customWidth="1"/>
  </cols>
  <sheetData>
    <row r="1" spans="1:19" x14ac:dyDescent="0.3">
      <c r="B1" s="27">
        <v>2</v>
      </c>
      <c r="C1" s="45">
        <v>3</v>
      </c>
      <c r="D1" s="45">
        <v>4</v>
      </c>
      <c r="E1" s="27">
        <v>5</v>
      </c>
      <c r="F1" s="45">
        <v>6</v>
      </c>
      <c r="G1" s="45">
        <v>7</v>
      </c>
      <c r="H1" s="27">
        <v>8</v>
      </c>
      <c r="I1" s="45">
        <v>9</v>
      </c>
      <c r="J1" s="45">
        <v>10</v>
      </c>
      <c r="K1" s="27">
        <v>11</v>
      </c>
      <c r="L1" s="45">
        <v>12</v>
      </c>
      <c r="M1" s="45">
        <v>13</v>
      </c>
      <c r="N1" s="27">
        <v>14</v>
      </c>
      <c r="O1" s="45">
        <v>15</v>
      </c>
      <c r="P1" s="45">
        <v>16</v>
      </c>
      <c r="Q1" s="27">
        <v>17</v>
      </c>
      <c r="R1" s="45">
        <v>18</v>
      </c>
      <c r="S1" s="45">
        <v>19</v>
      </c>
    </row>
    <row r="2" spans="1:19" x14ac:dyDescent="0.3">
      <c r="B2" t="s">
        <v>77</v>
      </c>
      <c r="C2" s="46" t="s">
        <v>77</v>
      </c>
      <c r="D2" s="46" t="s">
        <v>77</v>
      </c>
      <c r="E2" t="s">
        <v>78</v>
      </c>
      <c r="F2" s="46" t="s">
        <v>78</v>
      </c>
      <c r="G2" s="46" t="s">
        <v>78</v>
      </c>
      <c r="H2" t="s">
        <v>198</v>
      </c>
      <c r="I2" s="46" t="s">
        <v>198</v>
      </c>
      <c r="J2" s="46" t="s">
        <v>198</v>
      </c>
      <c r="K2" t="s">
        <v>199</v>
      </c>
      <c r="L2" s="46" t="s">
        <v>199</v>
      </c>
      <c r="M2" s="46" t="s">
        <v>199</v>
      </c>
      <c r="N2" t="s">
        <v>200</v>
      </c>
      <c r="O2" s="46" t="s">
        <v>200</v>
      </c>
      <c r="P2" s="46" t="s">
        <v>200</v>
      </c>
      <c r="Q2" t="s">
        <v>201</v>
      </c>
      <c r="R2" s="46" t="s">
        <v>201</v>
      </c>
      <c r="S2" s="46" t="s">
        <v>201</v>
      </c>
    </row>
    <row r="3" spans="1:19" s="71" customFormat="1" ht="28.8" x14ac:dyDescent="0.3">
      <c r="A3" s="70" t="s">
        <v>58</v>
      </c>
      <c r="B3" s="70" t="s">
        <v>206</v>
      </c>
      <c r="C3" s="72" t="s">
        <v>206</v>
      </c>
      <c r="D3" s="72" t="s">
        <v>206</v>
      </c>
      <c r="E3" s="70" t="s">
        <v>207</v>
      </c>
      <c r="F3" s="72" t="s">
        <v>207</v>
      </c>
      <c r="G3" s="72" t="s">
        <v>207</v>
      </c>
      <c r="H3" s="70" t="s">
        <v>208</v>
      </c>
      <c r="I3" s="72" t="s">
        <v>208</v>
      </c>
      <c r="J3" s="72" t="s">
        <v>208</v>
      </c>
      <c r="K3" s="70" t="s">
        <v>209</v>
      </c>
      <c r="L3" s="72" t="s">
        <v>209</v>
      </c>
      <c r="M3" s="72" t="s">
        <v>209</v>
      </c>
      <c r="N3" s="70" t="s">
        <v>210</v>
      </c>
      <c r="O3" s="72" t="s">
        <v>210</v>
      </c>
      <c r="P3" s="72" t="s">
        <v>210</v>
      </c>
      <c r="Q3" s="70" t="s">
        <v>211</v>
      </c>
      <c r="R3" s="72" t="s">
        <v>211</v>
      </c>
      <c r="S3" s="72" t="s">
        <v>211</v>
      </c>
    </row>
    <row r="4" spans="1:19" x14ac:dyDescent="0.3">
      <c r="A4" s="17" t="s">
        <v>79</v>
      </c>
      <c r="B4" t="s">
        <v>157</v>
      </c>
      <c r="C4" s="46" t="str">
        <f>+B4</f>
        <v>OL 1</v>
      </c>
      <c r="D4" s="51" t="str">
        <f>VLOOKUP(C4,'Tab F OL VL'!N:O,2,0)</f>
        <v>SG Heddesheim</v>
      </c>
      <c r="E4" t="s">
        <v>158</v>
      </c>
      <c r="F4" s="46" t="str">
        <f>+E4</f>
        <v>OL 2</v>
      </c>
      <c r="G4" s="51" t="str">
        <f>VLOOKUP(F4,'Tab F OL VL'!N:O,2,0)</f>
        <v>TSV Rintheim</v>
      </c>
      <c r="H4" t="s">
        <v>56</v>
      </c>
      <c r="I4" s="46" t="str">
        <f>+H4</f>
        <v>RL Absteiger 1</v>
      </c>
      <c r="J4" s="56"/>
      <c r="K4" t="s">
        <v>56</v>
      </c>
      <c r="L4" s="46" t="str">
        <f>+K4</f>
        <v>RL Absteiger 1</v>
      </c>
      <c r="M4" s="56" t="s">
        <v>586</v>
      </c>
      <c r="N4" t="s">
        <v>56</v>
      </c>
      <c r="O4" s="46" t="str">
        <f>+N4</f>
        <v>RL Absteiger 1</v>
      </c>
      <c r="P4" s="56"/>
      <c r="Q4" t="s">
        <v>56</v>
      </c>
      <c r="R4" s="46" t="str">
        <f>+Q4</f>
        <v>RL Absteiger 1</v>
      </c>
      <c r="S4" s="56"/>
    </row>
    <row r="5" spans="1:19" x14ac:dyDescent="0.3">
      <c r="A5" s="17" t="s">
        <v>80</v>
      </c>
      <c r="B5" t="s">
        <v>158</v>
      </c>
      <c r="C5" s="46" t="str">
        <f t="shared" ref="C5:C39" si="0">+B5</f>
        <v>OL 2</v>
      </c>
      <c r="D5" s="51" t="str">
        <f>VLOOKUP(C5,'Tab F OL VL'!N:O,2,0)</f>
        <v>TSV Rintheim</v>
      </c>
      <c r="E5" t="s">
        <v>159</v>
      </c>
      <c r="F5" s="46" t="str">
        <f t="shared" ref="F5:F39" si="1">+E5</f>
        <v>OL 3</v>
      </c>
      <c r="G5" s="51" t="str">
        <f>VLOOKUP(F5,'Tab F OL VL'!N:O,2,0)</f>
        <v>TSV Birkenau</v>
      </c>
      <c r="H5" t="s">
        <v>157</v>
      </c>
      <c r="I5" s="46" t="str">
        <f t="shared" ref="I5:I39" si="2">+H5</f>
        <v>OL 1</v>
      </c>
      <c r="J5" s="51" t="str">
        <f>VLOOKUP(I5,'Tab F OL VL'!N:O,2,0)</f>
        <v>SG Heddesheim</v>
      </c>
      <c r="K5" t="s">
        <v>158</v>
      </c>
      <c r="L5" s="46" t="str">
        <f t="shared" ref="L5:L39" si="3">+K5</f>
        <v>OL 2</v>
      </c>
      <c r="M5" s="51" t="str">
        <f>VLOOKUP(L5,'Tab F OL VL'!N:O,2,0)</f>
        <v>TSV Rintheim</v>
      </c>
      <c r="N5" t="s">
        <v>57</v>
      </c>
      <c r="O5" s="46" t="str">
        <f t="shared" ref="O5:O39" si="4">+N5</f>
        <v>RL Absteiger 2</v>
      </c>
      <c r="P5" s="56"/>
      <c r="Q5" t="s">
        <v>57</v>
      </c>
      <c r="R5" s="46" t="str">
        <f t="shared" ref="R5:R39" si="5">+Q5</f>
        <v>RL Absteiger 2</v>
      </c>
      <c r="S5" s="56"/>
    </row>
    <row r="6" spans="1:19" x14ac:dyDescent="0.3">
      <c r="A6" s="17" t="s">
        <v>81</v>
      </c>
      <c r="B6" t="s">
        <v>159</v>
      </c>
      <c r="C6" s="46" t="str">
        <f t="shared" si="0"/>
        <v>OL 3</v>
      </c>
      <c r="D6" s="51" t="str">
        <f>VLOOKUP(C6,'Tab F OL VL'!N:O,2,0)</f>
        <v>TSV Birkenau</v>
      </c>
      <c r="E6" t="s">
        <v>160</v>
      </c>
      <c r="F6" s="46" t="str">
        <f t="shared" si="1"/>
        <v>OL 4</v>
      </c>
      <c r="G6" s="51" t="str">
        <f>VLOOKUP(F6,'Tab F OL VL'!N:O,2,0)</f>
        <v>HSG Walzbachtal</v>
      </c>
      <c r="H6" t="s">
        <v>158</v>
      </c>
      <c r="I6" s="46" t="str">
        <f t="shared" si="2"/>
        <v>OL 2</v>
      </c>
      <c r="J6" s="51" t="str">
        <f>VLOOKUP(I6,'Tab F OL VL'!N:O,2,0)</f>
        <v>TSV Rintheim</v>
      </c>
      <c r="K6" t="s">
        <v>159</v>
      </c>
      <c r="L6" s="46" t="str">
        <f t="shared" si="3"/>
        <v>OL 3</v>
      </c>
      <c r="M6" s="51" t="str">
        <f>VLOOKUP(L6,'Tab F OL VL'!N:O,2,0)</f>
        <v>TSV Birkenau</v>
      </c>
      <c r="N6" t="s">
        <v>157</v>
      </c>
      <c r="O6" s="46" t="str">
        <f t="shared" si="4"/>
        <v>OL 1</v>
      </c>
      <c r="P6" s="51" t="str">
        <f>VLOOKUP(O6,'Tab F OL VL'!N:O,2,0)</f>
        <v>SG Heddesheim</v>
      </c>
      <c r="Q6" t="s">
        <v>158</v>
      </c>
      <c r="R6" s="46" t="str">
        <f t="shared" si="5"/>
        <v>OL 2</v>
      </c>
      <c r="S6" s="51" t="str">
        <f>VLOOKUP(R6,'Tab F OL VL'!N:O,2,0)</f>
        <v>TSV Rintheim</v>
      </c>
    </row>
    <row r="7" spans="1:19" x14ac:dyDescent="0.3">
      <c r="A7" s="17" t="s">
        <v>82</v>
      </c>
      <c r="B7" t="s">
        <v>160</v>
      </c>
      <c r="C7" s="46" t="str">
        <f t="shared" si="0"/>
        <v>OL 4</v>
      </c>
      <c r="D7" s="51" t="str">
        <f>VLOOKUP(C7,'Tab F OL VL'!N:O,2,0)</f>
        <v>HSG Walzbachtal</v>
      </c>
      <c r="E7" t="s">
        <v>161</v>
      </c>
      <c r="F7" s="46" t="str">
        <f t="shared" si="1"/>
        <v>OL 5</v>
      </c>
      <c r="G7" s="51" t="str">
        <f>VLOOKUP(F7,'Tab F OL VL'!N:O,2,0)</f>
        <v>TSV Rot-Malsch</v>
      </c>
      <c r="H7" t="s">
        <v>159</v>
      </c>
      <c r="I7" s="46" t="str">
        <f t="shared" si="2"/>
        <v>OL 3</v>
      </c>
      <c r="J7" s="51" t="str">
        <f>VLOOKUP(I7,'Tab F OL VL'!N:O,2,0)</f>
        <v>TSV Birkenau</v>
      </c>
      <c r="K7" t="s">
        <v>160</v>
      </c>
      <c r="L7" s="46" t="str">
        <f t="shared" si="3"/>
        <v>OL 4</v>
      </c>
      <c r="M7" s="51" t="str">
        <f>VLOOKUP(L7,'Tab F OL VL'!N:O,2,0)</f>
        <v>HSG Walzbachtal</v>
      </c>
      <c r="N7" t="s">
        <v>158</v>
      </c>
      <c r="O7" s="46" t="str">
        <f t="shared" si="4"/>
        <v>OL 2</v>
      </c>
      <c r="P7" s="51" t="str">
        <f>VLOOKUP(O7,'Tab F OL VL'!N:O,2,0)</f>
        <v>TSV Rintheim</v>
      </c>
      <c r="Q7" t="s">
        <v>159</v>
      </c>
      <c r="R7" s="46" t="str">
        <f t="shared" si="5"/>
        <v>OL 3</v>
      </c>
      <c r="S7" s="51" t="str">
        <f>VLOOKUP(R7,'Tab F OL VL'!N:O,2,0)</f>
        <v>TSV Birkenau</v>
      </c>
    </row>
    <row r="8" spans="1:19" x14ac:dyDescent="0.3">
      <c r="A8" s="17" t="s">
        <v>83</v>
      </c>
      <c r="B8" t="s">
        <v>161</v>
      </c>
      <c r="C8" s="46" t="str">
        <f t="shared" si="0"/>
        <v>OL 5</v>
      </c>
      <c r="D8" s="51" t="str">
        <f>VLOOKUP(C8,'Tab F OL VL'!N:O,2,0)</f>
        <v>TSV Rot-Malsch</v>
      </c>
      <c r="E8" t="s">
        <v>162</v>
      </c>
      <c r="F8" s="46" t="str">
        <f t="shared" si="1"/>
        <v>OL 6</v>
      </c>
      <c r="G8" s="51" t="str">
        <f>VLOOKUP(F8,'Tab F OL VL'!N:O,2,0)</f>
        <v>TSG Wiesloch</v>
      </c>
      <c r="H8" t="s">
        <v>160</v>
      </c>
      <c r="I8" s="46" t="str">
        <f t="shared" si="2"/>
        <v>OL 4</v>
      </c>
      <c r="J8" s="51" t="str">
        <f>VLOOKUP(I8,'Tab F OL VL'!N:O,2,0)</f>
        <v>HSG Walzbachtal</v>
      </c>
      <c r="K8" t="s">
        <v>161</v>
      </c>
      <c r="L8" s="46" t="str">
        <f t="shared" si="3"/>
        <v>OL 5</v>
      </c>
      <c r="M8" s="51" t="str">
        <f>VLOOKUP(L8,'Tab F OL VL'!N:O,2,0)</f>
        <v>TSV Rot-Malsch</v>
      </c>
      <c r="N8" t="s">
        <v>159</v>
      </c>
      <c r="O8" s="46" t="str">
        <f t="shared" si="4"/>
        <v>OL 3</v>
      </c>
      <c r="P8" s="51" t="str">
        <f>VLOOKUP(O8,'Tab F OL VL'!N:O,2,0)</f>
        <v>TSV Birkenau</v>
      </c>
      <c r="Q8" t="s">
        <v>160</v>
      </c>
      <c r="R8" s="46" t="str">
        <f t="shared" si="5"/>
        <v>OL 4</v>
      </c>
      <c r="S8" s="51" t="str">
        <f>VLOOKUP(R8,'Tab F OL VL'!N:O,2,0)</f>
        <v>HSG Walzbachtal</v>
      </c>
    </row>
    <row r="9" spans="1:19" x14ac:dyDescent="0.3">
      <c r="A9" s="17" t="s">
        <v>84</v>
      </c>
      <c r="B9" t="s">
        <v>162</v>
      </c>
      <c r="C9" s="46" t="str">
        <f t="shared" si="0"/>
        <v>OL 6</v>
      </c>
      <c r="D9" s="51" t="str">
        <f>VLOOKUP(C9,'Tab F OL VL'!N:O,2,0)</f>
        <v>TSG Wiesloch</v>
      </c>
      <c r="E9" t="s">
        <v>163</v>
      </c>
      <c r="F9" s="46" t="str">
        <f t="shared" si="1"/>
        <v>OL 7</v>
      </c>
      <c r="G9" s="51" t="str">
        <f>VLOOKUP(F9,'Tab F OL VL'!N:O,2,0)</f>
        <v>TV Edingen</v>
      </c>
      <c r="H9" t="s">
        <v>161</v>
      </c>
      <c r="I9" s="46" t="str">
        <f t="shared" si="2"/>
        <v>OL 5</v>
      </c>
      <c r="J9" s="51" t="str">
        <f>VLOOKUP(I9,'Tab F OL VL'!N:O,2,0)</f>
        <v>TSV Rot-Malsch</v>
      </c>
      <c r="K9" t="s">
        <v>162</v>
      </c>
      <c r="L9" s="46" t="str">
        <f t="shared" si="3"/>
        <v>OL 6</v>
      </c>
      <c r="M9" s="51" t="str">
        <f>VLOOKUP(L9,'Tab F OL VL'!N:O,2,0)</f>
        <v>TSG Wiesloch</v>
      </c>
      <c r="N9" t="s">
        <v>160</v>
      </c>
      <c r="O9" s="46" t="str">
        <f t="shared" si="4"/>
        <v>OL 4</v>
      </c>
      <c r="P9" s="51" t="str">
        <f>VLOOKUP(O9,'Tab F OL VL'!N:O,2,0)</f>
        <v>HSG Walzbachtal</v>
      </c>
      <c r="Q9" t="s">
        <v>161</v>
      </c>
      <c r="R9" s="46" t="str">
        <f t="shared" si="5"/>
        <v>OL 5</v>
      </c>
      <c r="S9" s="51" t="str">
        <f>VLOOKUP(R9,'Tab F OL VL'!N:O,2,0)</f>
        <v>TSV Rot-Malsch</v>
      </c>
    </row>
    <row r="10" spans="1:19" x14ac:dyDescent="0.3">
      <c r="A10" s="17" t="s">
        <v>85</v>
      </c>
      <c r="B10" t="s">
        <v>163</v>
      </c>
      <c r="C10" s="46" t="str">
        <f t="shared" si="0"/>
        <v>OL 7</v>
      </c>
      <c r="D10" s="51" t="str">
        <f>VLOOKUP(C10,'Tab F OL VL'!N:O,2,0)</f>
        <v>TV Edingen</v>
      </c>
      <c r="E10" t="s">
        <v>164</v>
      </c>
      <c r="F10" s="46" t="str">
        <f t="shared" si="1"/>
        <v>OL 8</v>
      </c>
      <c r="G10" s="51" t="str">
        <f>VLOOKUP(F10,'Tab F OL VL'!N:O,2,0)</f>
        <v>SG Heidelsheim/Helmsheim</v>
      </c>
      <c r="H10" t="s">
        <v>162</v>
      </c>
      <c r="I10" s="46" t="str">
        <f t="shared" si="2"/>
        <v>OL 6</v>
      </c>
      <c r="J10" s="51" t="str">
        <f>VLOOKUP(I10,'Tab F OL VL'!N:O,2,0)</f>
        <v>TSG Wiesloch</v>
      </c>
      <c r="K10" t="s">
        <v>163</v>
      </c>
      <c r="L10" s="46" t="str">
        <f t="shared" si="3"/>
        <v>OL 7</v>
      </c>
      <c r="M10" s="51" t="str">
        <f>VLOOKUP(L10,'Tab F OL VL'!N:O,2,0)</f>
        <v>TV Edingen</v>
      </c>
      <c r="N10" t="s">
        <v>161</v>
      </c>
      <c r="O10" s="46" t="str">
        <f t="shared" si="4"/>
        <v>OL 5</v>
      </c>
      <c r="P10" s="51" t="str">
        <f>VLOOKUP(O10,'Tab F OL VL'!N:O,2,0)</f>
        <v>TSV Rot-Malsch</v>
      </c>
      <c r="Q10" t="s">
        <v>162</v>
      </c>
      <c r="R10" s="46" t="str">
        <f t="shared" si="5"/>
        <v>OL 6</v>
      </c>
      <c r="S10" s="51" t="str">
        <f>VLOOKUP(R10,'Tab F OL VL'!N:O,2,0)</f>
        <v>TSG Wiesloch</v>
      </c>
    </row>
    <row r="11" spans="1:19" x14ac:dyDescent="0.3">
      <c r="A11" s="17" t="s">
        <v>86</v>
      </c>
      <c r="B11" t="s">
        <v>164</v>
      </c>
      <c r="C11" s="46" t="str">
        <f t="shared" si="0"/>
        <v>OL 8</v>
      </c>
      <c r="D11" s="51" t="str">
        <f>VLOOKUP(C11,'Tab F OL VL'!N:O,2,0)</f>
        <v>SG Heidelsheim/Helmsheim</v>
      </c>
      <c r="E11" t="s">
        <v>165</v>
      </c>
      <c r="F11" s="46" t="str">
        <f t="shared" si="1"/>
        <v>OL 9</v>
      </c>
      <c r="G11" s="51" t="str">
        <f>VLOOKUP(F11,'Tab F OL VL'!N:O,2,0)</f>
        <v>TV Brühl</v>
      </c>
      <c r="H11" t="s">
        <v>163</v>
      </c>
      <c r="I11" s="46" t="str">
        <f t="shared" si="2"/>
        <v>OL 7</v>
      </c>
      <c r="J11" s="51" t="str">
        <f>VLOOKUP(I11,'Tab F OL VL'!N:O,2,0)</f>
        <v>TV Edingen</v>
      </c>
      <c r="K11" t="s">
        <v>164</v>
      </c>
      <c r="L11" s="46" t="str">
        <f t="shared" si="3"/>
        <v>OL 8</v>
      </c>
      <c r="M11" s="51" t="str">
        <f>VLOOKUP(L11,'Tab F OL VL'!N:O,2,0)</f>
        <v>SG Heidelsheim/Helmsheim</v>
      </c>
      <c r="N11" t="s">
        <v>162</v>
      </c>
      <c r="O11" s="46" t="str">
        <f t="shared" si="4"/>
        <v>OL 6</v>
      </c>
      <c r="P11" s="51" t="str">
        <f>VLOOKUP(O11,'Tab F OL VL'!N:O,2,0)</f>
        <v>TSG Wiesloch</v>
      </c>
      <c r="Q11" t="s">
        <v>163</v>
      </c>
      <c r="R11" s="46" t="str">
        <f t="shared" si="5"/>
        <v>OL 7</v>
      </c>
      <c r="S11" s="51" t="str">
        <f>VLOOKUP(R11,'Tab F OL VL'!N:O,2,0)</f>
        <v>TV Edingen</v>
      </c>
    </row>
    <row r="12" spans="1:19" x14ac:dyDescent="0.3">
      <c r="A12" s="17" t="s">
        <v>87</v>
      </c>
      <c r="B12" t="s">
        <v>165</v>
      </c>
      <c r="C12" s="46" t="str">
        <f t="shared" si="0"/>
        <v>OL 9</v>
      </c>
      <c r="D12" s="51" t="str">
        <f>VLOOKUP(C12,'Tab F OL VL'!N:O,2,0)</f>
        <v>TV Brühl</v>
      </c>
      <c r="E12" t="s">
        <v>166</v>
      </c>
      <c r="F12" s="46" t="str">
        <f t="shared" si="1"/>
        <v>OL 10</v>
      </c>
      <c r="G12" s="51" t="str">
        <f>VLOOKUP(F12,'Tab F OL VL'!N:O,2,0)</f>
        <v>HSG TSG Weinheim-TV Oberflockenbach</v>
      </c>
      <c r="H12" t="s">
        <v>164</v>
      </c>
      <c r="I12" s="46" t="str">
        <f t="shared" si="2"/>
        <v>OL 8</v>
      </c>
      <c r="J12" s="51" t="str">
        <f>VLOOKUP(I12,'Tab F OL VL'!N:O,2,0)</f>
        <v>SG Heidelsheim/Helmsheim</v>
      </c>
      <c r="K12" t="s">
        <v>165</v>
      </c>
      <c r="L12" s="46" t="str">
        <f t="shared" si="3"/>
        <v>OL 9</v>
      </c>
      <c r="M12" s="51" t="str">
        <f>VLOOKUP(L12,'Tab F OL VL'!N:O,2,0)</f>
        <v>TV Brühl</v>
      </c>
      <c r="N12" t="s">
        <v>163</v>
      </c>
      <c r="O12" s="46" t="str">
        <f t="shared" si="4"/>
        <v>OL 7</v>
      </c>
      <c r="P12" s="51" t="str">
        <f>VLOOKUP(O12,'Tab F OL VL'!N:O,2,0)</f>
        <v>TV Edingen</v>
      </c>
      <c r="Q12" t="s">
        <v>164</v>
      </c>
      <c r="R12" s="46" t="str">
        <f t="shared" si="5"/>
        <v>OL 8</v>
      </c>
      <c r="S12" s="51" t="str">
        <f>VLOOKUP(R12,'Tab F OL VL'!N:O,2,0)</f>
        <v>SG Heidelsheim/Helmsheim</v>
      </c>
    </row>
    <row r="13" spans="1:19" x14ac:dyDescent="0.3">
      <c r="A13" s="17" t="s">
        <v>88</v>
      </c>
      <c r="B13" t="s">
        <v>166</v>
      </c>
      <c r="C13" s="46" t="str">
        <f t="shared" si="0"/>
        <v>OL 10</v>
      </c>
      <c r="D13" s="51" t="str">
        <f>VLOOKUP(C13,'Tab F OL VL'!N:O,2,0)</f>
        <v>HSG TSG Weinheim-TV Oberflockenbach</v>
      </c>
      <c r="E13" t="s">
        <v>167</v>
      </c>
      <c r="F13" s="46" t="str">
        <f t="shared" si="1"/>
        <v>OL 11</v>
      </c>
      <c r="G13" s="51" t="str">
        <f>VLOOKUP(F13,'Tab F OL VL'!N:O,2,0)</f>
        <v>KuSG Leimen</v>
      </c>
      <c r="H13" t="s">
        <v>165</v>
      </c>
      <c r="I13" s="46" t="str">
        <f t="shared" si="2"/>
        <v>OL 9</v>
      </c>
      <c r="J13" s="51" t="str">
        <f>VLOOKUP(I13,'Tab F OL VL'!N:O,2,0)</f>
        <v>TV Brühl</v>
      </c>
      <c r="K13" t="s">
        <v>166</v>
      </c>
      <c r="L13" s="46" t="str">
        <f t="shared" si="3"/>
        <v>OL 10</v>
      </c>
      <c r="M13" s="51" t="str">
        <f>VLOOKUP(L13,'Tab F OL VL'!N:O,2,0)</f>
        <v>HSG TSG Weinheim-TV Oberflockenbach</v>
      </c>
      <c r="N13" t="s">
        <v>164</v>
      </c>
      <c r="O13" s="46" t="str">
        <f t="shared" si="4"/>
        <v>OL 8</v>
      </c>
      <c r="P13" s="51" t="str">
        <f>VLOOKUP(O13,'Tab F OL VL'!N:O,2,0)</f>
        <v>SG Heidelsheim/Helmsheim</v>
      </c>
      <c r="Q13" t="s">
        <v>165</v>
      </c>
      <c r="R13" s="46" t="str">
        <f t="shared" si="5"/>
        <v>OL 9</v>
      </c>
      <c r="S13" s="51" t="str">
        <f>VLOOKUP(R13,'Tab F OL VL'!N:O,2,0)</f>
        <v>TV Brühl</v>
      </c>
    </row>
    <row r="14" spans="1:19" x14ac:dyDescent="0.3">
      <c r="A14" s="17" t="s">
        <v>89</v>
      </c>
      <c r="B14" t="s">
        <v>167</v>
      </c>
      <c r="C14" s="46" t="str">
        <f t="shared" si="0"/>
        <v>OL 11</v>
      </c>
      <c r="D14" s="51" t="str">
        <f>VLOOKUP(C14,'Tab F OL VL'!N:O,2,0)</f>
        <v>KuSG Leimen</v>
      </c>
      <c r="E14" t="s">
        <v>170</v>
      </c>
      <c r="F14" s="46" t="str">
        <f t="shared" si="1"/>
        <v>VL 1</v>
      </c>
      <c r="G14" s="51" t="str">
        <f>VLOOKUP(F14,'Tab F OL VL'!N:O,2,0)</f>
        <v>SG KIT/MTV Karlsruhe</v>
      </c>
      <c r="H14" t="s">
        <v>166</v>
      </c>
      <c r="I14" s="46" t="str">
        <f t="shared" si="2"/>
        <v>OL 10</v>
      </c>
      <c r="J14" s="51" t="str">
        <f>VLOOKUP(I14,'Tab F OL VL'!N:O,2,0)</f>
        <v>HSG TSG Weinheim-TV Oberflockenbach</v>
      </c>
      <c r="K14" t="s">
        <v>170</v>
      </c>
      <c r="L14" s="46" t="str">
        <f t="shared" si="3"/>
        <v>VL 1</v>
      </c>
      <c r="M14" s="51" t="str">
        <f>VLOOKUP(L14,'Tab F OL VL'!N:O,2,0)</f>
        <v>SG KIT/MTV Karlsruhe</v>
      </c>
      <c r="N14" t="s">
        <v>165</v>
      </c>
      <c r="O14" s="46" t="str">
        <f t="shared" si="4"/>
        <v>OL 9</v>
      </c>
      <c r="P14" s="51" t="str">
        <f>VLOOKUP(O14,'Tab F OL VL'!N:O,2,0)</f>
        <v>TV Brühl</v>
      </c>
      <c r="Q14" t="s">
        <v>166</v>
      </c>
      <c r="R14" s="46" t="str">
        <f t="shared" si="5"/>
        <v>OL 10</v>
      </c>
      <c r="S14" s="51" t="str">
        <f>VLOOKUP(R14,'Tab F OL VL'!N:O,2,0)</f>
        <v>HSG TSG Weinheim-TV Oberflockenbach</v>
      </c>
    </row>
    <row r="15" spans="1:19" x14ac:dyDescent="0.3">
      <c r="A15" s="17" t="s">
        <v>90</v>
      </c>
      <c r="B15" t="s">
        <v>170</v>
      </c>
      <c r="C15" s="46" t="str">
        <f t="shared" si="0"/>
        <v>VL 1</v>
      </c>
      <c r="D15" s="51" t="str">
        <f>VLOOKUP(C15,'Tab F OL VL'!N:O,2,0)</f>
        <v>SG KIT/MTV Karlsruhe</v>
      </c>
      <c r="E15" t="s">
        <v>172</v>
      </c>
      <c r="F15" s="46" t="str">
        <f t="shared" si="1"/>
        <v>VL 2</v>
      </c>
      <c r="G15" s="51" t="str">
        <f>VLOOKUP(F15,'Tab F OL VL'!N:O,2,0)</f>
        <v>HC Mannheim-Vogelstang</v>
      </c>
      <c r="H15" t="s">
        <v>170</v>
      </c>
      <c r="I15" s="46" t="str">
        <f t="shared" si="2"/>
        <v>VL 1</v>
      </c>
      <c r="J15" s="51" t="str">
        <f>VLOOKUP(I15,'Tab F OL VL'!N:O,2,0)</f>
        <v>SG KIT/MTV Karlsruhe</v>
      </c>
      <c r="K15" t="s">
        <v>172</v>
      </c>
      <c r="L15" s="46" t="str">
        <f t="shared" si="3"/>
        <v>VL 2</v>
      </c>
      <c r="M15" s="51" t="str">
        <f>VLOOKUP(L15,'Tab F OL VL'!N:O,2,0)</f>
        <v>HC Mannheim-Vogelstang</v>
      </c>
      <c r="N15" t="s">
        <v>170</v>
      </c>
      <c r="O15" s="46" t="str">
        <f t="shared" si="4"/>
        <v>VL 1</v>
      </c>
      <c r="P15" s="51" t="str">
        <f>VLOOKUP(O15,'Tab F OL VL'!N:O,2,0)</f>
        <v>SG KIT/MTV Karlsruhe</v>
      </c>
      <c r="Q15" t="s">
        <v>170</v>
      </c>
      <c r="R15" s="46" t="str">
        <f t="shared" si="5"/>
        <v>VL 1</v>
      </c>
      <c r="S15" s="51" t="str">
        <f>VLOOKUP(R15,'Tab F OL VL'!N:O,2,0)</f>
        <v>SG KIT/MTV Karlsruhe</v>
      </c>
    </row>
    <row r="16" spans="1:19" x14ac:dyDescent="0.3">
      <c r="A16" s="17" t="s">
        <v>91</v>
      </c>
      <c r="B16" t="s">
        <v>168</v>
      </c>
      <c r="C16" s="46" t="str">
        <f t="shared" si="0"/>
        <v>OL 12</v>
      </c>
      <c r="D16" s="51" t="str">
        <f>VLOOKUP(C16,'Tab F OL VL'!N:O,2,0)</f>
        <v>SG Nußloch</v>
      </c>
      <c r="E16" t="s">
        <v>168</v>
      </c>
      <c r="F16" s="46" t="str">
        <f t="shared" si="1"/>
        <v>OL 12</v>
      </c>
      <c r="G16" s="51" t="str">
        <f>VLOOKUP(F16,'Tab F OL VL'!N:O,2,0)</f>
        <v>SG Nußloch</v>
      </c>
      <c r="H16" t="s">
        <v>167</v>
      </c>
      <c r="I16" s="46" t="str">
        <f t="shared" si="2"/>
        <v>OL 11</v>
      </c>
      <c r="J16" s="51" t="str">
        <f>VLOOKUP(I16,'Tab F OL VL'!N:O,2,0)</f>
        <v>KuSG Leimen</v>
      </c>
      <c r="K16" t="s">
        <v>167</v>
      </c>
      <c r="L16" s="46" t="str">
        <f t="shared" si="3"/>
        <v>OL 11</v>
      </c>
      <c r="M16" s="51" t="str">
        <f>VLOOKUP(L16,'Tab F OL VL'!N:O,2,0)</f>
        <v>KuSG Leimen</v>
      </c>
      <c r="N16" t="s">
        <v>166</v>
      </c>
      <c r="O16" s="46" t="str">
        <f t="shared" si="4"/>
        <v>OL 10</v>
      </c>
      <c r="P16" s="51" t="str">
        <f>VLOOKUP(O16,'Tab F OL VL'!N:O,2,0)</f>
        <v>HSG TSG Weinheim-TV Oberflockenbach</v>
      </c>
      <c r="Q16" t="s">
        <v>167</v>
      </c>
      <c r="R16" s="46" t="str">
        <f t="shared" si="5"/>
        <v>OL 11</v>
      </c>
      <c r="S16" s="51" t="str">
        <f>VLOOKUP(R16,'Tab F OL VL'!N:O,2,0)</f>
        <v>KuSG Leimen</v>
      </c>
    </row>
    <row r="17" spans="1:19" x14ac:dyDescent="0.3">
      <c r="A17" s="17" t="s">
        <v>92</v>
      </c>
      <c r="B17" t="s">
        <v>172</v>
      </c>
      <c r="C17" s="46" t="str">
        <f t="shared" si="0"/>
        <v>VL 2</v>
      </c>
      <c r="D17" s="51" t="str">
        <f>VLOOKUP(C17,'Tab F OL VL'!N:O,2,0)</f>
        <v>HC Mannheim-Vogelstang</v>
      </c>
      <c r="E17" t="s">
        <v>173</v>
      </c>
      <c r="F17" s="46" t="str">
        <f t="shared" si="1"/>
        <v>VL 3</v>
      </c>
      <c r="G17" s="51" t="str">
        <f>VLOOKUP(F17,'Tab F OL VL'!N:O,2,0)</f>
        <v>Saase3 Leutershausen Handball</v>
      </c>
      <c r="H17" t="s">
        <v>168</v>
      </c>
      <c r="I17" s="46" t="str">
        <f t="shared" si="2"/>
        <v>OL 12</v>
      </c>
      <c r="J17" s="51" t="str">
        <f>VLOOKUP(I17,'Tab F OL VL'!N:O,2,0)</f>
        <v>SG Nußloch</v>
      </c>
      <c r="K17" t="s">
        <v>168</v>
      </c>
      <c r="L17" s="46" t="str">
        <f t="shared" si="3"/>
        <v>OL 12</v>
      </c>
      <c r="M17" s="51" t="str">
        <f>VLOOKUP(L17,'Tab F OL VL'!N:O,2,0)</f>
        <v>SG Nußloch</v>
      </c>
      <c r="N17" t="s">
        <v>167</v>
      </c>
      <c r="O17" s="46" t="str">
        <f t="shared" si="4"/>
        <v>OL 11</v>
      </c>
      <c r="P17" s="51" t="str">
        <f>VLOOKUP(O17,'Tab F OL VL'!N:O,2,0)</f>
        <v>KuSG Leimen</v>
      </c>
      <c r="Q17" t="s">
        <v>168</v>
      </c>
      <c r="R17" s="46" t="str">
        <f t="shared" si="5"/>
        <v>OL 12</v>
      </c>
      <c r="S17" s="51" t="str">
        <f>VLOOKUP(R17,'Tab F OL VL'!N:O,2,0)</f>
        <v>SG Nußloch</v>
      </c>
    </row>
    <row r="18" spans="1:19" x14ac:dyDescent="0.3">
      <c r="A18" s="17" t="s">
        <v>93</v>
      </c>
      <c r="B18" t="s">
        <v>173</v>
      </c>
      <c r="C18" s="46" t="str">
        <f t="shared" si="0"/>
        <v>VL 3</v>
      </c>
      <c r="D18" s="51" t="str">
        <f>VLOOKUP(C18,'Tab F OL VL'!N:O,2,0)</f>
        <v>Saase3 Leutershausen Handball</v>
      </c>
      <c r="E18" t="s">
        <v>174</v>
      </c>
      <c r="F18" s="46" t="str">
        <f t="shared" si="1"/>
        <v>VL 4</v>
      </c>
      <c r="G18" s="51" t="str">
        <f>VLOOKUP(F18,'Tab F OL VL'!N:O,2,0)</f>
        <v>HG Königshofen/Sachsenflur</v>
      </c>
      <c r="H18" t="s">
        <v>172</v>
      </c>
      <c r="I18" s="46" t="str">
        <f t="shared" si="2"/>
        <v>VL 2</v>
      </c>
      <c r="J18" s="51" t="str">
        <f>VLOOKUP(I18,'Tab F OL VL'!N:O,2,0)</f>
        <v>HC Mannheim-Vogelstang</v>
      </c>
      <c r="K18" t="s">
        <v>173</v>
      </c>
      <c r="L18" s="46" t="str">
        <f t="shared" si="3"/>
        <v>VL 3</v>
      </c>
      <c r="M18" s="51" t="str">
        <f>VLOOKUP(L18,'Tab F OL VL'!N:O,2,0)</f>
        <v>Saase3 Leutershausen Handball</v>
      </c>
      <c r="N18" t="s">
        <v>168</v>
      </c>
      <c r="O18" s="46" t="str">
        <f t="shared" si="4"/>
        <v>OL 12</v>
      </c>
      <c r="P18" s="51" t="str">
        <f>VLOOKUP(O18,'Tab F OL VL'!N:O,2,0)</f>
        <v>SG Nußloch</v>
      </c>
      <c r="Q18" t="s">
        <v>172</v>
      </c>
      <c r="R18" s="46" t="str">
        <f t="shared" si="5"/>
        <v>VL 2</v>
      </c>
      <c r="S18" s="51" t="str">
        <f>VLOOKUP(R18,'Tab F OL VL'!N:O,2,0)</f>
        <v>HC Mannheim-Vogelstang</v>
      </c>
    </row>
    <row r="19" spans="1:19" x14ac:dyDescent="0.3">
      <c r="A19" s="17" t="s">
        <v>94</v>
      </c>
      <c r="B19" t="s">
        <v>174</v>
      </c>
      <c r="C19" s="46" t="str">
        <f t="shared" si="0"/>
        <v>VL 4</v>
      </c>
      <c r="D19" s="51" t="str">
        <f>VLOOKUP(C19,'Tab F OL VL'!N:O,2,0)</f>
        <v>HG Königshofen/Sachsenflur</v>
      </c>
      <c r="E19" t="s">
        <v>175</v>
      </c>
      <c r="F19" s="46" t="str">
        <f t="shared" si="1"/>
        <v>VL 5</v>
      </c>
      <c r="G19" s="51" t="str">
        <f>VLOOKUP(F19,'Tab F OL VL'!N:O,2,0)</f>
        <v>TSV Handschuhsheim Frauen</v>
      </c>
      <c r="H19" t="s">
        <v>173</v>
      </c>
      <c r="I19" s="46" t="str">
        <f t="shared" si="2"/>
        <v>VL 3</v>
      </c>
      <c r="J19" s="51" t="str">
        <f>VLOOKUP(I19,'Tab F OL VL'!N:O,2,0)</f>
        <v>Saase3 Leutershausen Handball</v>
      </c>
      <c r="K19" t="s">
        <v>174</v>
      </c>
      <c r="L19" s="46" t="str">
        <f t="shared" si="3"/>
        <v>VL 4</v>
      </c>
      <c r="M19" s="51" t="str">
        <f>VLOOKUP(L19,'Tab F OL VL'!N:O,2,0)</f>
        <v>HG Königshofen/Sachsenflur</v>
      </c>
      <c r="N19" t="s">
        <v>172</v>
      </c>
      <c r="O19" s="46" t="str">
        <f t="shared" si="4"/>
        <v>VL 2</v>
      </c>
      <c r="P19" s="51" t="str">
        <f>VLOOKUP(O19,'Tab F OL VL'!N:O,2,0)</f>
        <v>HC Mannheim-Vogelstang</v>
      </c>
      <c r="Q19" t="s">
        <v>173</v>
      </c>
      <c r="R19" s="46" t="str">
        <f t="shared" si="5"/>
        <v>VL 3</v>
      </c>
      <c r="S19" s="51" t="str">
        <f>VLOOKUP(R19,'Tab F OL VL'!N:O,2,0)</f>
        <v>Saase3 Leutershausen Handball</v>
      </c>
    </row>
    <row r="20" spans="1:19" x14ac:dyDescent="0.3">
      <c r="A20" s="17" t="s">
        <v>95</v>
      </c>
      <c r="B20" t="s">
        <v>175</v>
      </c>
      <c r="C20" s="46" t="str">
        <f t="shared" si="0"/>
        <v>VL 5</v>
      </c>
      <c r="D20" s="51" t="str">
        <f>VLOOKUP(C20,'Tab F OL VL'!N:O,2,0)</f>
        <v>TSV Handschuhsheim Frauen</v>
      </c>
      <c r="E20" t="s">
        <v>176</v>
      </c>
      <c r="F20" s="46" t="str">
        <f t="shared" si="1"/>
        <v>VL 6</v>
      </c>
      <c r="G20" s="51" t="str">
        <f>VLOOKUP(F20,'Tab F OL VL'!N:O,2,0)</f>
        <v>Rhein-Neckar Löwen</v>
      </c>
      <c r="H20" t="s">
        <v>174</v>
      </c>
      <c r="I20" s="46" t="str">
        <f t="shared" si="2"/>
        <v>VL 4</v>
      </c>
      <c r="J20" s="51" t="str">
        <f>VLOOKUP(I20,'Tab F OL VL'!N:O,2,0)</f>
        <v>HG Königshofen/Sachsenflur</v>
      </c>
      <c r="K20" t="s">
        <v>175</v>
      </c>
      <c r="L20" s="46" t="str">
        <f t="shared" si="3"/>
        <v>VL 5</v>
      </c>
      <c r="M20" s="51" t="str">
        <f>VLOOKUP(L20,'Tab F OL VL'!N:O,2,0)</f>
        <v>TSV Handschuhsheim Frauen</v>
      </c>
      <c r="N20" t="s">
        <v>173</v>
      </c>
      <c r="O20" s="46" t="str">
        <f t="shared" si="4"/>
        <v>VL 3</v>
      </c>
      <c r="P20" s="51" t="str">
        <f>VLOOKUP(O20,'Tab F OL VL'!N:O,2,0)</f>
        <v>Saase3 Leutershausen Handball</v>
      </c>
      <c r="Q20" t="s">
        <v>174</v>
      </c>
      <c r="R20" s="46" t="str">
        <f t="shared" si="5"/>
        <v>VL 4</v>
      </c>
      <c r="S20" s="51" t="str">
        <f>VLOOKUP(R20,'Tab F OL VL'!N:O,2,0)</f>
        <v>HG Königshofen/Sachsenflur</v>
      </c>
    </row>
    <row r="21" spans="1:19" x14ac:dyDescent="0.3">
      <c r="A21" s="17" t="s">
        <v>96</v>
      </c>
      <c r="B21" t="s">
        <v>176</v>
      </c>
      <c r="C21" s="46" t="str">
        <f t="shared" si="0"/>
        <v>VL 6</v>
      </c>
      <c r="D21" s="51" t="str">
        <f>VLOOKUP(C21,'Tab F OL VL'!N:O,2,0)</f>
        <v>Rhein-Neckar Löwen</v>
      </c>
      <c r="E21" t="s">
        <v>177</v>
      </c>
      <c r="F21" s="46" t="str">
        <f t="shared" si="1"/>
        <v>VL 7</v>
      </c>
      <c r="G21" s="51" t="str">
        <f>VLOOKUP(F21,'Tab F OL VL'!N:O,2,0)</f>
        <v>HSG St. Leon/Reilingen 2</v>
      </c>
      <c r="H21" t="s">
        <v>175</v>
      </c>
      <c r="I21" s="46" t="str">
        <f t="shared" si="2"/>
        <v>VL 5</v>
      </c>
      <c r="J21" s="51" t="str">
        <f>VLOOKUP(I21,'Tab F OL VL'!N:O,2,0)</f>
        <v>TSV Handschuhsheim Frauen</v>
      </c>
      <c r="K21" t="s">
        <v>176</v>
      </c>
      <c r="L21" s="46" t="str">
        <f t="shared" si="3"/>
        <v>VL 6</v>
      </c>
      <c r="M21" s="51" t="str">
        <f>VLOOKUP(L21,'Tab F OL VL'!N:O,2,0)</f>
        <v>Rhein-Neckar Löwen</v>
      </c>
      <c r="N21" t="s">
        <v>174</v>
      </c>
      <c r="O21" s="46" t="str">
        <f t="shared" si="4"/>
        <v>VL 4</v>
      </c>
      <c r="P21" s="51" t="str">
        <f>VLOOKUP(O21,'Tab F OL VL'!N:O,2,0)</f>
        <v>HG Königshofen/Sachsenflur</v>
      </c>
      <c r="Q21" t="s">
        <v>175</v>
      </c>
      <c r="R21" s="46" t="str">
        <f t="shared" si="5"/>
        <v>VL 5</v>
      </c>
      <c r="S21" s="51" t="str">
        <f>VLOOKUP(R21,'Tab F OL VL'!N:O,2,0)</f>
        <v>TSV Handschuhsheim Frauen</v>
      </c>
    </row>
    <row r="22" spans="1:19" x14ac:dyDescent="0.3">
      <c r="A22" s="17" t="s">
        <v>97</v>
      </c>
      <c r="B22" t="s">
        <v>177</v>
      </c>
      <c r="C22" s="46" t="str">
        <f t="shared" si="0"/>
        <v>VL 7</v>
      </c>
      <c r="D22" s="51" t="str">
        <f>VLOOKUP(C22,'Tab F OL VL'!N:O,2,0)</f>
        <v>HSG St. Leon/Reilingen 2</v>
      </c>
      <c r="E22" t="s">
        <v>178</v>
      </c>
      <c r="F22" s="46" t="str">
        <f t="shared" si="1"/>
        <v>VL 8</v>
      </c>
      <c r="G22" s="51" t="str">
        <f>VLOOKUP(F22,'Tab F OL VL'!N:O,2,0)</f>
        <v>TG 88 Pforzheim 2</v>
      </c>
      <c r="H22" t="s">
        <v>176</v>
      </c>
      <c r="I22" s="46" t="str">
        <f t="shared" si="2"/>
        <v>VL 6</v>
      </c>
      <c r="J22" s="51" t="str">
        <f>VLOOKUP(I22,'Tab F OL VL'!N:O,2,0)</f>
        <v>Rhein-Neckar Löwen</v>
      </c>
      <c r="K22" t="s">
        <v>177</v>
      </c>
      <c r="L22" s="46" t="str">
        <f t="shared" si="3"/>
        <v>VL 7</v>
      </c>
      <c r="M22" s="51" t="str">
        <f>VLOOKUP(L22,'Tab F OL VL'!N:O,2,0)</f>
        <v>HSG St. Leon/Reilingen 2</v>
      </c>
      <c r="N22" t="s">
        <v>175</v>
      </c>
      <c r="O22" s="46" t="str">
        <f t="shared" si="4"/>
        <v>VL 5</v>
      </c>
      <c r="P22" s="51" t="str">
        <f>VLOOKUP(O22,'Tab F OL VL'!N:O,2,0)</f>
        <v>TSV Handschuhsheim Frauen</v>
      </c>
      <c r="Q22" t="s">
        <v>176</v>
      </c>
      <c r="R22" s="46" t="str">
        <f t="shared" si="5"/>
        <v>VL 6</v>
      </c>
      <c r="S22" s="51" t="str">
        <f>VLOOKUP(R22,'Tab F OL VL'!N:O,2,0)</f>
        <v>Rhein-Neckar Löwen</v>
      </c>
    </row>
    <row r="23" spans="1:19" x14ac:dyDescent="0.3">
      <c r="A23" s="17" t="s">
        <v>98</v>
      </c>
      <c r="B23" t="s">
        <v>178</v>
      </c>
      <c r="C23" s="46" t="str">
        <f t="shared" si="0"/>
        <v>VL 8</v>
      </c>
      <c r="D23" s="51" t="str">
        <f>VLOOKUP(C23,'Tab F OL VL'!N:O,2,0)</f>
        <v>TG 88 Pforzheim 2</v>
      </c>
      <c r="E23" t="s">
        <v>179</v>
      </c>
      <c r="F23" s="46" t="str">
        <f t="shared" si="1"/>
        <v>VL 9</v>
      </c>
      <c r="G23" s="51" t="str">
        <f>VLOOKUP(F23,'Tab F OL VL'!N:O,2,0)</f>
        <v>TG Neureut</v>
      </c>
      <c r="H23" t="s">
        <v>177</v>
      </c>
      <c r="I23" s="46" t="str">
        <f t="shared" si="2"/>
        <v>VL 7</v>
      </c>
      <c r="J23" s="51" t="str">
        <f>VLOOKUP(I23,'Tab F OL VL'!N:O,2,0)</f>
        <v>HSG St. Leon/Reilingen 2</v>
      </c>
      <c r="K23" t="s">
        <v>178</v>
      </c>
      <c r="L23" s="46" t="str">
        <f t="shared" si="3"/>
        <v>VL 8</v>
      </c>
      <c r="M23" s="51" t="str">
        <f>VLOOKUP(L23,'Tab F OL VL'!N:O,2,0)</f>
        <v>TG 88 Pforzheim 2</v>
      </c>
      <c r="N23" t="s">
        <v>176</v>
      </c>
      <c r="O23" s="46" t="str">
        <f t="shared" si="4"/>
        <v>VL 6</v>
      </c>
      <c r="P23" s="51" t="str">
        <f>VLOOKUP(O23,'Tab F OL VL'!N:O,2,0)</f>
        <v>Rhein-Neckar Löwen</v>
      </c>
      <c r="Q23" t="s">
        <v>177</v>
      </c>
      <c r="R23" s="46" t="str">
        <f t="shared" si="5"/>
        <v>VL 7</v>
      </c>
      <c r="S23" s="51" t="str">
        <f>VLOOKUP(R23,'Tab F OL VL'!N:O,2,0)</f>
        <v>HSG St. Leon/Reilingen 2</v>
      </c>
    </row>
    <row r="24" spans="1:19" x14ac:dyDescent="0.3">
      <c r="A24" s="17" t="s">
        <v>99</v>
      </c>
      <c r="B24" t="s">
        <v>179</v>
      </c>
      <c r="C24" s="46" t="str">
        <f t="shared" si="0"/>
        <v>VL 9</v>
      </c>
      <c r="D24" s="51" t="str">
        <f>VLOOKUP(C24,'Tab F OL VL'!N:O,2,0)</f>
        <v>TG Neureut</v>
      </c>
      <c r="E24" t="s">
        <v>180</v>
      </c>
      <c r="F24" s="46" t="str">
        <f t="shared" si="1"/>
        <v>VL 10</v>
      </c>
      <c r="G24" s="51" t="str">
        <f>VLOOKUP(F24,'Tab F OL VL'!N:O,2,0)</f>
        <v>TV Schriesheim</v>
      </c>
      <c r="H24" t="s">
        <v>178</v>
      </c>
      <c r="I24" s="46" t="str">
        <f t="shared" si="2"/>
        <v>VL 8</v>
      </c>
      <c r="J24" s="51" t="str">
        <f>VLOOKUP(I24,'Tab F OL VL'!N:O,2,0)</f>
        <v>TG 88 Pforzheim 2</v>
      </c>
      <c r="K24" t="s">
        <v>179</v>
      </c>
      <c r="L24" s="46" t="str">
        <f t="shared" si="3"/>
        <v>VL 9</v>
      </c>
      <c r="M24" s="51" t="str">
        <f>VLOOKUP(L24,'Tab F OL VL'!N:O,2,0)</f>
        <v>TG Neureut</v>
      </c>
      <c r="N24" t="s">
        <v>177</v>
      </c>
      <c r="O24" s="46" t="str">
        <f t="shared" si="4"/>
        <v>VL 7</v>
      </c>
      <c r="P24" s="51" t="str">
        <f>VLOOKUP(O24,'Tab F OL VL'!N:O,2,0)</f>
        <v>HSG St. Leon/Reilingen 2</v>
      </c>
      <c r="Q24" t="s">
        <v>178</v>
      </c>
      <c r="R24" s="46" t="str">
        <f t="shared" si="5"/>
        <v>VL 8</v>
      </c>
      <c r="S24" s="51" t="str">
        <f>VLOOKUP(R24,'Tab F OL VL'!N:O,2,0)</f>
        <v>TG 88 Pforzheim 2</v>
      </c>
    </row>
    <row r="25" spans="1:19" x14ac:dyDescent="0.3">
      <c r="A25" s="17" t="s">
        <v>100</v>
      </c>
      <c r="B25" t="s">
        <v>180</v>
      </c>
      <c r="C25" s="46" t="str">
        <f t="shared" si="0"/>
        <v>VL 10</v>
      </c>
      <c r="D25" s="51" t="str">
        <f>VLOOKUP(C25,'Tab F OL VL'!N:O,2,0)</f>
        <v>TV Schriesheim</v>
      </c>
      <c r="E25" t="s">
        <v>181</v>
      </c>
      <c r="F25" s="46" t="str">
        <f t="shared" si="1"/>
        <v>VL 11</v>
      </c>
      <c r="G25" s="51" t="str">
        <f>VLOOKUP(F25,'Tab F OL VL'!N:O,2,0)</f>
        <v>TSV Rintheim 2</v>
      </c>
      <c r="H25" t="s">
        <v>179</v>
      </c>
      <c r="I25" s="46" t="str">
        <f t="shared" si="2"/>
        <v>VL 9</v>
      </c>
      <c r="J25" s="51" t="str">
        <f>VLOOKUP(I25,'Tab F OL VL'!N:O,2,0)</f>
        <v>TG Neureut</v>
      </c>
      <c r="K25" t="s">
        <v>180</v>
      </c>
      <c r="L25" s="46" t="str">
        <f t="shared" si="3"/>
        <v>VL 10</v>
      </c>
      <c r="M25" s="51" t="str">
        <f>VLOOKUP(L25,'Tab F OL VL'!N:O,2,0)</f>
        <v>TV Schriesheim</v>
      </c>
      <c r="N25" t="s">
        <v>178</v>
      </c>
      <c r="O25" s="46" t="str">
        <f t="shared" si="4"/>
        <v>VL 8</v>
      </c>
      <c r="P25" s="51" t="str">
        <f>VLOOKUP(O25,'Tab F OL VL'!N:O,2,0)</f>
        <v>TG 88 Pforzheim 2</v>
      </c>
      <c r="Q25" t="s">
        <v>179</v>
      </c>
      <c r="R25" s="46" t="str">
        <f t="shared" si="5"/>
        <v>VL 9</v>
      </c>
      <c r="S25" s="51" t="str">
        <f>VLOOKUP(R25,'Tab F OL VL'!N:O,2,0)</f>
        <v>TG Neureut</v>
      </c>
    </row>
    <row r="26" spans="1:19" x14ac:dyDescent="0.3">
      <c r="A26" s="17" t="s">
        <v>101</v>
      </c>
      <c r="B26" t="s">
        <v>185</v>
      </c>
      <c r="C26" s="46" t="s">
        <v>427</v>
      </c>
      <c r="D26" s="52" t="str">
        <f>VLOOKUP(C26,'Tab F LL'!N:AB,15,0)</f>
        <v>SG Eggenstein-Leopoldshafen</v>
      </c>
      <c r="E26" t="s">
        <v>185</v>
      </c>
      <c r="F26" s="46" t="s">
        <v>427</v>
      </c>
      <c r="G26" s="52" t="str">
        <f>VLOOKUP(F26,'Tab F LL'!N:AB,15,0)</f>
        <v>SG Eggenstein-Leopoldshafen</v>
      </c>
      <c r="H26" t="s">
        <v>185</v>
      </c>
      <c r="I26" s="46" t="s">
        <v>427</v>
      </c>
      <c r="J26" s="52" t="str">
        <f>VLOOKUP(I26,'Tab F LL'!N:AB,15,0)</f>
        <v>SG Eggenstein-Leopoldshafen</v>
      </c>
      <c r="K26" t="s">
        <v>185</v>
      </c>
      <c r="L26" s="46" t="s">
        <v>427</v>
      </c>
      <c r="M26" s="52" t="str">
        <f>VLOOKUP(L26,'Tab F LL'!N:AB,15,0)</f>
        <v>SG Eggenstein-Leopoldshafen</v>
      </c>
      <c r="N26" t="s">
        <v>185</v>
      </c>
      <c r="O26" s="46" t="s">
        <v>427</v>
      </c>
      <c r="P26" s="52" t="str">
        <f>VLOOKUP(O26,'Tab F LL'!N:AB,15,0)</f>
        <v>SG Eggenstein-Leopoldshafen</v>
      </c>
      <c r="Q26" t="s">
        <v>185</v>
      </c>
      <c r="R26" s="46" t="s">
        <v>427</v>
      </c>
      <c r="S26" s="52" t="str">
        <f>VLOOKUP(R26,'Tab F LL'!N:AB,15,0)</f>
        <v>SG Eggenstein-Leopoldshafen</v>
      </c>
    </row>
    <row r="27" spans="1:19" x14ac:dyDescent="0.3">
      <c r="A27" s="17" t="s">
        <v>102</v>
      </c>
      <c r="B27" t="s">
        <v>185</v>
      </c>
      <c r="C27" s="46" t="s">
        <v>428</v>
      </c>
      <c r="D27" s="52" t="str">
        <f>VLOOKUP(C27,'Tab F LL'!N:AB,15,0)</f>
        <v>SGH Waldbrunn/Eberbach</v>
      </c>
      <c r="E27" t="s">
        <v>185</v>
      </c>
      <c r="F27" s="46" t="s">
        <v>428</v>
      </c>
      <c r="G27" s="52" t="str">
        <f>VLOOKUP(F27,'Tab F LL'!N:AB,15,0)</f>
        <v>SGH Waldbrunn/Eberbach</v>
      </c>
      <c r="H27" t="s">
        <v>185</v>
      </c>
      <c r="I27" s="46" t="s">
        <v>428</v>
      </c>
      <c r="J27" s="52" t="str">
        <f>VLOOKUP(I27,'Tab F LL'!N:AB,15,0)</f>
        <v>SGH Waldbrunn/Eberbach</v>
      </c>
      <c r="K27" t="s">
        <v>185</v>
      </c>
      <c r="L27" s="46" t="s">
        <v>428</v>
      </c>
      <c r="M27" s="52" t="str">
        <f>VLOOKUP(L27,'Tab F LL'!N:AB,15,0)</f>
        <v>SGH Waldbrunn/Eberbach</v>
      </c>
      <c r="N27" t="s">
        <v>185</v>
      </c>
      <c r="O27" s="46" t="s">
        <v>428</v>
      </c>
      <c r="P27" s="52" t="str">
        <f>VLOOKUP(O27,'Tab F LL'!N:AB,15,0)</f>
        <v>SGH Waldbrunn/Eberbach</v>
      </c>
      <c r="Q27" t="s">
        <v>185</v>
      </c>
      <c r="R27" s="46" t="s">
        <v>428</v>
      </c>
      <c r="S27" s="52" t="str">
        <f>VLOOKUP(R27,'Tab F LL'!N:AB,15,0)</f>
        <v>SGH Waldbrunn/Eberbach</v>
      </c>
    </row>
    <row r="28" spans="1:19" x14ac:dyDescent="0.3">
      <c r="A28" s="17" t="s">
        <v>103</v>
      </c>
      <c r="B28" t="s">
        <v>181</v>
      </c>
      <c r="C28" s="46" t="str">
        <f t="shared" si="0"/>
        <v>VL 11</v>
      </c>
      <c r="D28" s="51" t="str">
        <f>VLOOKUP(C28,'Tab F OL VL'!N:O,2,0)</f>
        <v>TSV Rintheim 2</v>
      </c>
      <c r="E28" t="s">
        <v>186</v>
      </c>
      <c r="F28" s="46" t="str">
        <f t="shared" si="1"/>
        <v>LL Ranking ohne Aufsteiger 1</v>
      </c>
      <c r="G28" s="52" t="str">
        <f>VLOOKUP(F28,'Tab F LL'!N:AB,15,0)</f>
        <v>HSG Ettlingen</v>
      </c>
      <c r="H28" t="s">
        <v>180</v>
      </c>
      <c r="I28" s="46" t="str">
        <f t="shared" si="2"/>
        <v>VL 10</v>
      </c>
      <c r="J28" s="51" t="str">
        <f>VLOOKUP(I28,'Tab F OL VL'!N:O,2,0)</f>
        <v>TV Schriesheim</v>
      </c>
      <c r="K28" t="s">
        <v>181</v>
      </c>
      <c r="L28" s="46" t="str">
        <f t="shared" si="3"/>
        <v>VL 11</v>
      </c>
      <c r="M28" s="51" t="str">
        <f>VLOOKUP(L28,'Tab F OL VL'!N:O,2,0)</f>
        <v>TSV Rintheim 2</v>
      </c>
      <c r="N28" t="s">
        <v>179</v>
      </c>
      <c r="O28" s="46" t="str">
        <f t="shared" si="4"/>
        <v>VL 9</v>
      </c>
      <c r="P28" s="51" t="str">
        <f>VLOOKUP(O28,'Tab F OL VL'!N:O,2,0)</f>
        <v>TG Neureut</v>
      </c>
      <c r="Q28" t="s">
        <v>180</v>
      </c>
      <c r="R28" s="46" t="str">
        <f t="shared" si="5"/>
        <v>VL 10</v>
      </c>
      <c r="S28" s="51" t="str">
        <f>VLOOKUP(R28,'Tab F OL VL'!N:O,2,0)</f>
        <v>TV Schriesheim</v>
      </c>
    </row>
    <row r="29" spans="1:19" x14ac:dyDescent="0.3">
      <c r="A29" s="17" t="s">
        <v>104</v>
      </c>
      <c r="B29" t="s">
        <v>186</v>
      </c>
      <c r="C29" s="46" t="str">
        <f t="shared" si="0"/>
        <v>LL Ranking ohne Aufsteiger 1</v>
      </c>
      <c r="D29" s="52" t="str">
        <f>VLOOKUP(C29,'Tab F LL'!N:AB,15,0)</f>
        <v>HSG Ettlingen</v>
      </c>
      <c r="E29" t="s">
        <v>187</v>
      </c>
      <c r="F29" s="46" t="str">
        <f t="shared" si="1"/>
        <v>LL Ranking ohne Aufsteiger 2</v>
      </c>
      <c r="G29" s="52" t="str">
        <f>VLOOKUP(F29,'Tab F LL'!N:AB,15,0)</f>
        <v>HSG Bergstraße</v>
      </c>
      <c r="H29" t="s">
        <v>181</v>
      </c>
      <c r="I29" s="46" t="str">
        <f t="shared" si="2"/>
        <v>VL 11</v>
      </c>
      <c r="J29" s="51" t="str">
        <f>VLOOKUP(I29,'Tab F OL VL'!N:O,2,0)</f>
        <v>TSV Rintheim 2</v>
      </c>
      <c r="K29" t="s">
        <v>186</v>
      </c>
      <c r="L29" s="46" t="str">
        <f t="shared" si="3"/>
        <v>LL Ranking ohne Aufsteiger 1</v>
      </c>
      <c r="M29" s="52" t="str">
        <f>VLOOKUP(L29,'Tab F LL'!N:AB,15,0)</f>
        <v>HSG Ettlingen</v>
      </c>
      <c r="N29" t="s">
        <v>180</v>
      </c>
      <c r="O29" s="46" t="str">
        <f t="shared" si="4"/>
        <v>VL 10</v>
      </c>
      <c r="P29" s="51" t="str">
        <f>VLOOKUP(O29,'Tab F OL VL'!N:O,2,0)</f>
        <v>TV Schriesheim</v>
      </c>
      <c r="Q29" t="s">
        <v>181</v>
      </c>
      <c r="R29" s="46" t="str">
        <f t="shared" si="5"/>
        <v>VL 11</v>
      </c>
      <c r="S29" s="51" t="str">
        <f>VLOOKUP(R29,'Tab F OL VL'!N:O,2,0)</f>
        <v>TSV Rintheim 2</v>
      </c>
    </row>
    <row r="30" spans="1:19" x14ac:dyDescent="0.3">
      <c r="A30" s="17" t="s">
        <v>105</v>
      </c>
      <c r="B30" t="s">
        <v>187</v>
      </c>
      <c r="C30" s="46" t="str">
        <f t="shared" si="0"/>
        <v>LL Ranking ohne Aufsteiger 2</v>
      </c>
      <c r="D30" s="52" t="str">
        <f>VLOOKUP(C30,'Tab F LL'!N:AB,15,0)</f>
        <v>HSG Bergstraße</v>
      </c>
      <c r="E30" t="s">
        <v>188</v>
      </c>
      <c r="F30" s="46" t="str">
        <f t="shared" si="1"/>
        <v>LL Ranking ohne Aufsteiger 3</v>
      </c>
      <c r="G30" s="52" t="str">
        <f>VLOOKUP(F30,'Tab F LL'!N:AB,15,0)</f>
        <v>HG Oftersheim/Schwetzingen 2</v>
      </c>
      <c r="H30" t="s">
        <v>186</v>
      </c>
      <c r="I30" s="46" t="str">
        <f t="shared" si="2"/>
        <v>LL Ranking ohne Aufsteiger 1</v>
      </c>
      <c r="J30" s="52" t="str">
        <f>VLOOKUP(I30,'Tab F LL'!N:AB,15,0)</f>
        <v>HSG Ettlingen</v>
      </c>
      <c r="K30" t="s">
        <v>187</v>
      </c>
      <c r="L30" s="46" t="str">
        <f t="shared" si="3"/>
        <v>LL Ranking ohne Aufsteiger 2</v>
      </c>
      <c r="M30" s="52" t="str">
        <f>VLOOKUP(L30,'Tab F LL'!N:AB,15,0)</f>
        <v>HSG Bergstraße</v>
      </c>
      <c r="N30" t="s">
        <v>181</v>
      </c>
      <c r="O30" s="46" t="str">
        <f t="shared" si="4"/>
        <v>VL 11</v>
      </c>
      <c r="P30" s="51" t="str">
        <f>VLOOKUP(O30,'Tab F OL VL'!N:O,2,0)</f>
        <v>TSV Rintheim 2</v>
      </c>
      <c r="Q30" t="s">
        <v>186</v>
      </c>
      <c r="R30" s="46" t="str">
        <f t="shared" si="5"/>
        <v>LL Ranking ohne Aufsteiger 1</v>
      </c>
      <c r="S30" s="52" t="str">
        <f>VLOOKUP(R30,'Tab F LL'!N:AB,15,0)</f>
        <v>HSG Ettlingen</v>
      </c>
    </row>
    <row r="31" spans="1:19" x14ac:dyDescent="0.3">
      <c r="A31" s="17" t="s">
        <v>106</v>
      </c>
      <c r="B31" t="s">
        <v>188</v>
      </c>
      <c r="C31" s="46" t="str">
        <f t="shared" si="0"/>
        <v>LL Ranking ohne Aufsteiger 3</v>
      </c>
      <c r="D31" s="52" t="str">
        <f>VLOOKUP(C31,'Tab F LL'!N:AB,15,0)</f>
        <v>HG Oftersheim/Schwetzingen 2</v>
      </c>
      <c r="E31" t="s">
        <v>189</v>
      </c>
      <c r="F31" s="46" t="str">
        <f t="shared" si="1"/>
        <v>LL Ranking ohne Aufsteiger 4</v>
      </c>
      <c r="G31" s="52" t="str">
        <f>VLOOKUP(F31,'Tab F LL'!N:AB,15,0)</f>
        <v>HSG Walzbachtal 2</v>
      </c>
      <c r="H31" t="s">
        <v>187</v>
      </c>
      <c r="I31" s="46" t="str">
        <f t="shared" si="2"/>
        <v>LL Ranking ohne Aufsteiger 2</v>
      </c>
      <c r="J31" s="52" t="str">
        <f>VLOOKUP(I31,'Tab F LL'!N:AB,15,0)</f>
        <v>HSG Bergstraße</v>
      </c>
      <c r="K31" t="s">
        <v>188</v>
      </c>
      <c r="L31" s="46" t="str">
        <f t="shared" si="3"/>
        <v>LL Ranking ohne Aufsteiger 3</v>
      </c>
      <c r="M31" s="52" t="str">
        <f>VLOOKUP(L31,'Tab F LL'!N:AB,15,0)</f>
        <v>HG Oftersheim/Schwetzingen 2</v>
      </c>
      <c r="N31" t="s">
        <v>186</v>
      </c>
      <c r="O31" s="46" t="str">
        <f t="shared" si="4"/>
        <v>LL Ranking ohne Aufsteiger 1</v>
      </c>
      <c r="P31" s="52" t="str">
        <f>VLOOKUP(O31,'Tab F LL'!N:AB,15,0)</f>
        <v>HSG Ettlingen</v>
      </c>
      <c r="Q31" t="s">
        <v>187</v>
      </c>
      <c r="R31" s="46" t="str">
        <f t="shared" si="5"/>
        <v>LL Ranking ohne Aufsteiger 2</v>
      </c>
      <c r="S31" s="52" t="str">
        <f>VLOOKUP(R31,'Tab F LL'!N:AB,15,0)</f>
        <v>HSG Bergstraße</v>
      </c>
    </row>
    <row r="32" spans="1:19" x14ac:dyDescent="0.3">
      <c r="A32" s="17" t="s">
        <v>107</v>
      </c>
      <c r="B32" t="s">
        <v>189</v>
      </c>
      <c r="C32" s="46" t="str">
        <f t="shared" si="0"/>
        <v>LL Ranking ohne Aufsteiger 4</v>
      </c>
      <c r="D32" s="52" t="str">
        <f>VLOOKUP(C32,'Tab F LL'!N:AB,15,0)</f>
        <v>HSG Walzbachtal 2</v>
      </c>
      <c r="E32" t="s">
        <v>190</v>
      </c>
      <c r="F32" s="46" t="str">
        <f t="shared" si="1"/>
        <v>LL Ranking ohne Aufsteiger 5</v>
      </c>
      <c r="G32" s="52" t="str">
        <f>VLOOKUP(F32,'Tab F LL'!N:AB,15,0)</f>
        <v>SG Nußloch 2</v>
      </c>
      <c r="H32" t="s">
        <v>188</v>
      </c>
      <c r="I32" s="46" t="str">
        <f t="shared" si="2"/>
        <v>LL Ranking ohne Aufsteiger 3</v>
      </c>
      <c r="J32" s="52" t="str">
        <f>VLOOKUP(I32,'Tab F LL'!N:AB,15,0)</f>
        <v>HG Oftersheim/Schwetzingen 2</v>
      </c>
      <c r="K32" t="s">
        <v>189</v>
      </c>
      <c r="L32" s="46" t="str">
        <f t="shared" si="3"/>
        <v>LL Ranking ohne Aufsteiger 4</v>
      </c>
      <c r="M32" s="52" t="str">
        <f>VLOOKUP(L32,'Tab F LL'!N:AB,15,0)</f>
        <v>HSG Walzbachtal 2</v>
      </c>
      <c r="N32" t="s">
        <v>187</v>
      </c>
      <c r="O32" s="46" t="str">
        <f t="shared" si="4"/>
        <v>LL Ranking ohne Aufsteiger 2</v>
      </c>
      <c r="P32" s="52" t="str">
        <f>VLOOKUP(O32,'Tab F LL'!N:AB,15,0)</f>
        <v>HSG Bergstraße</v>
      </c>
      <c r="Q32" t="s">
        <v>188</v>
      </c>
      <c r="R32" s="46" t="str">
        <f t="shared" si="5"/>
        <v>LL Ranking ohne Aufsteiger 3</v>
      </c>
      <c r="S32" s="52" t="str">
        <f>VLOOKUP(R32,'Tab F LL'!N:AB,15,0)</f>
        <v>HG Oftersheim/Schwetzingen 2</v>
      </c>
    </row>
    <row r="33" spans="1:19" x14ac:dyDescent="0.3">
      <c r="A33" s="17" t="s">
        <v>108</v>
      </c>
      <c r="B33" t="s">
        <v>190</v>
      </c>
      <c r="C33" s="46" t="str">
        <f t="shared" si="0"/>
        <v>LL Ranking ohne Aufsteiger 5</v>
      </c>
      <c r="D33" s="52" t="str">
        <f>VLOOKUP(C33,'Tab F LL'!N:AB,15,0)</f>
        <v>SG Nußloch 2</v>
      </c>
      <c r="E33" t="s">
        <v>191</v>
      </c>
      <c r="F33" s="46" t="str">
        <f t="shared" si="1"/>
        <v>LL Ranking ohne Aufsteiger 6</v>
      </c>
      <c r="G33" s="52" t="str">
        <f>VLOOKUP(F33,'Tab F LL'!N:AB,15,0)</f>
        <v>SG Hambrücken/Weiher</v>
      </c>
      <c r="H33" t="s">
        <v>189</v>
      </c>
      <c r="I33" s="46" t="str">
        <f t="shared" si="2"/>
        <v>LL Ranking ohne Aufsteiger 4</v>
      </c>
      <c r="J33" s="52" t="str">
        <f>VLOOKUP(I33,'Tab F LL'!N:AB,15,0)</f>
        <v>HSG Walzbachtal 2</v>
      </c>
      <c r="K33" t="s">
        <v>190</v>
      </c>
      <c r="L33" s="46" t="str">
        <f t="shared" si="3"/>
        <v>LL Ranking ohne Aufsteiger 5</v>
      </c>
      <c r="M33" s="52" t="str">
        <f>VLOOKUP(L33,'Tab F LL'!N:AB,15,0)</f>
        <v>SG Nußloch 2</v>
      </c>
      <c r="N33" t="s">
        <v>188</v>
      </c>
      <c r="O33" s="46" t="str">
        <f t="shared" si="4"/>
        <v>LL Ranking ohne Aufsteiger 3</v>
      </c>
      <c r="P33" s="52" t="str">
        <f>VLOOKUP(O33,'Tab F LL'!N:AB,15,0)</f>
        <v>HG Oftersheim/Schwetzingen 2</v>
      </c>
      <c r="Q33" t="s">
        <v>189</v>
      </c>
      <c r="R33" s="46" t="str">
        <f t="shared" si="5"/>
        <v>LL Ranking ohne Aufsteiger 4</v>
      </c>
      <c r="S33" s="52" t="str">
        <f>VLOOKUP(R33,'Tab F LL'!N:AB,15,0)</f>
        <v>HSG Walzbachtal 2</v>
      </c>
    </row>
    <row r="34" spans="1:19" x14ac:dyDescent="0.3">
      <c r="A34" s="17" t="s">
        <v>109</v>
      </c>
      <c r="B34" t="s">
        <v>191</v>
      </c>
      <c r="C34" s="46" t="str">
        <f t="shared" si="0"/>
        <v>LL Ranking ohne Aufsteiger 6</v>
      </c>
      <c r="D34" s="52" t="str">
        <f>VLOOKUP(C34,'Tab F LL'!N:AB,15,0)</f>
        <v>SG Hambrücken/Weiher</v>
      </c>
      <c r="E34" t="s">
        <v>192</v>
      </c>
      <c r="F34" s="46" t="str">
        <f t="shared" si="1"/>
        <v>LL Ranking ohne Aufsteiger 7</v>
      </c>
      <c r="G34" s="52" t="str">
        <f>VLOOKUP(F34,'Tab F LL'!N:AB,15,0)</f>
        <v xml:space="preserve">SG Neuthard/Büchenau </v>
      </c>
      <c r="H34" t="s">
        <v>190</v>
      </c>
      <c r="I34" s="46" t="str">
        <f t="shared" si="2"/>
        <v>LL Ranking ohne Aufsteiger 5</v>
      </c>
      <c r="J34" s="52" t="str">
        <f>VLOOKUP(I34,'Tab F LL'!N:AB,15,0)</f>
        <v>SG Nußloch 2</v>
      </c>
      <c r="K34" t="s">
        <v>191</v>
      </c>
      <c r="L34" s="46" t="str">
        <f t="shared" si="3"/>
        <v>LL Ranking ohne Aufsteiger 6</v>
      </c>
      <c r="M34" s="52" t="str">
        <f>VLOOKUP(L34,'Tab F LL'!N:AB,15,0)</f>
        <v>SG Hambrücken/Weiher</v>
      </c>
      <c r="N34" t="s">
        <v>189</v>
      </c>
      <c r="O34" s="46" t="str">
        <f t="shared" si="4"/>
        <v>LL Ranking ohne Aufsteiger 4</v>
      </c>
      <c r="P34" s="52" t="str">
        <f>VLOOKUP(O34,'Tab F LL'!N:AB,15,0)</f>
        <v>HSG Walzbachtal 2</v>
      </c>
      <c r="Q34" t="s">
        <v>190</v>
      </c>
      <c r="R34" s="46" t="str">
        <f t="shared" si="5"/>
        <v>LL Ranking ohne Aufsteiger 5</v>
      </c>
      <c r="S34" s="52" t="str">
        <f>VLOOKUP(R34,'Tab F LL'!N:AB,15,0)</f>
        <v>SG Nußloch 2</v>
      </c>
    </row>
    <row r="35" spans="1:19" x14ac:dyDescent="0.3">
      <c r="A35" s="17" t="s">
        <v>110</v>
      </c>
      <c r="B35" t="s">
        <v>192</v>
      </c>
      <c r="C35" s="46" t="str">
        <f t="shared" si="0"/>
        <v>LL Ranking ohne Aufsteiger 7</v>
      </c>
      <c r="D35" s="52" t="str">
        <f>VLOOKUP(C35,'Tab F LL'!N:AB,15,0)</f>
        <v xml:space="preserve">SG Neuthard/Büchenau </v>
      </c>
      <c r="E35" t="s">
        <v>193</v>
      </c>
      <c r="F35" s="46" t="str">
        <f t="shared" si="1"/>
        <v>LL Ranking ohne Aufsteiger 8</v>
      </c>
      <c r="G35" s="52" t="str">
        <f>VLOOKUP(F35,'Tab F LL'!N:AB,15,0)</f>
        <v>Saase3 Leutershausen Handball 2</v>
      </c>
      <c r="H35" t="s">
        <v>191</v>
      </c>
      <c r="I35" s="46" t="str">
        <f t="shared" si="2"/>
        <v>LL Ranking ohne Aufsteiger 6</v>
      </c>
      <c r="J35" s="52" t="str">
        <f>VLOOKUP(I35,'Tab F LL'!N:AB,15,0)</f>
        <v>SG Hambrücken/Weiher</v>
      </c>
      <c r="K35" t="s">
        <v>192</v>
      </c>
      <c r="L35" s="46" t="str">
        <f t="shared" si="3"/>
        <v>LL Ranking ohne Aufsteiger 7</v>
      </c>
      <c r="M35" s="52" t="str">
        <f>VLOOKUP(L35,'Tab F LL'!N:AB,15,0)</f>
        <v xml:space="preserve">SG Neuthard/Büchenau </v>
      </c>
      <c r="N35" t="s">
        <v>190</v>
      </c>
      <c r="O35" s="46" t="str">
        <f t="shared" si="4"/>
        <v>LL Ranking ohne Aufsteiger 5</v>
      </c>
      <c r="P35" s="52" t="str">
        <f>VLOOKUP(O35,'Tab F LL'!N:AB,15,0)</f>
        <v>SG Nußloch 2</v>
      </c>
      <c r="Q35" t="s">
        <v>191</v>
      </c>
      <c r="R35" s="46" t="str">
        <f t="shared" si="5"/>
        <v>LL Ranking ohne Aufsteiger 6</v>
      </c>
      <c r="S35" s="52" t="str">
        <f>VLOOKUP(R35,'Tab F LL'!N:AB,15,0)</f>
        <v>SG Hambrücken/Weiher</v>
      </c>
    </row>
    <row r="36" spans="1:19" x14ac:dyDescent="0.3">
      <c r="A36" s="17" t="s">
        <v>111</v>
      </c>
      <c r="B36" t="s">
        <v>193</v>
      </c>
      <c r="C36" s="46" t="str">
        <f t="shared" si="0"/>
        <v>LL Ranking ohne Aufsteiger 8</v>
      </c>
      <c r="D36" s="52" t="str">
        <f>VLOOKUP(C36,'Tab F LL'!N:AB,15,0)</f>
        <v>Saase3 Leutershausen Handball 2</v>
      </c>
      <c r="E36" t="s">
        <v>194</v>
      </c>
      <c r="F36" s="46" t="str">
        <f t="shared" si="1"/>
        <v>LL Ranking ohne Aufsteiger 9</v>
      </c>
      <c r="G36" s="52" t="str">
        <f>VLOOKUP(F36,'Tab F LL'!N:AB,15,0)</f>
        <v>Turnerschaft Durlach</v>
      </c>
      <c r="H36" t="s">
        <v>192</v>
      </c>
      <c r="I36" s="46" t="str">
        <f t="shared" si="2"/>
        <v>LL Ranking ohne Aufsteiger 7</v>
      </c>
      <c r="J36" s="52" t="str">
        <f>VLOOKUP(I36,'Tab F LL'!N:AB,15,0)</f>
        <v xml:space="preserve">SG Neuthard/Büchenau </v>
      </c>
      <c r="K36" t="s">
        <v>193</v>
      </c>
      <c r="L36" s="46" t="str">
        <f t="shared" si="3"/>
        <v>LL Ranking ohne Aufsteiger 8</v>
      </c>
      <c r="M36" s="52" t="str">
        <f>VLOOKUP(L36,'Tab F LL'!N:AB,15,0)</f>
        <v>Saase3 Leutershausen Handball 2</v>
      </c>
      <c r="N36" t="s">
        <v>191</v>
      </c>
      <c r="O36" s="46" t="str">
        <f t="shared" si="4"/>
        <v>LL Ranking ohne Aufsteiger 6</v>
      </c>
      <c r="P36" s="52" t="str">
        <f>VLOOKUP(O36,'Tab F LL'!N:AB,15,0)</f>
        <v>SG Hambrücken/Weiher</v>
      </c>
      <c r="Q36" t="s">
        <v>192</v>
      </c>
      <c r="R36" s="46" t="str">
        <f t="shared" si="5"/>
        <v>LL Ranking ohne Aufsteiger 7</v>
      </c>
      <c r="S36" s="52" t="str">
        <f>VLOOKUP(R36,'Tab F LL'!N:AB,15,0)</f>
        <v xml:space="preserve">SG Neuthard/Büchenau </v>
      </c>
    </row>
    <row r="37" spans="1:19" x14ac:dyDescent="0.3">
      <c r="A37" s="17" t="s">
        <v>112</v>
      </c>
      <c r="B37" t="s">
        <v>194</v>
      </c>
      <c r="C37" s="46" t="str">
        <f t="shared" si="0"/>
        <v>LL Ranking ohne Aufsteiger 9</v>
      </c>
      <c r="D37" s="52" t="str">
        <f>VLOOKUP(C37,'Tab F LL'!N:AB,15,0)</f>
        <v>Turnerschaft Durlach</v>
      </c>
      <c r="E37" t="s">
        <v>195</v>
      </c>
      <c r="F37" s="46" t="str">
        <f t="shared" si="1"/>
        <v>LL Ranking ohne Aufsteiger 10</v>
      </c>
      <c r="G37" s="52" t="str">
        <f>VLOOKUP(F37,'Tab F LL'!N:AB,15,0)</f>
        <v>TV Mosbach</v>
      </c>
      <c r="H37" t="s">
        <v>193</v>
      </c>
      <c r="I37" s="46" t="str">
        <f t="shared" si="2"/>
        <v>LL Ranking ohne Aufsteiger 8</v>
      </c>
      <c r="J37" s="52" t="str">
        <f>VLOOKUP(I37,'Tab F LL'!N:AB,15,0)</f>
        <v>Saase3 Leutershausen Handball 2</v>
      </c>
      <c r="K37" t="s">
        <v>194</v>
      </c>
      <c r="L37" s="46" t="str">
        <f t="shared" si="3"/>
        <v>LL Ranking ohne Aufsteiger 9</v>
      </c>
      <c r="M37" s="52" t="str">
        <f>VLOOKUP(L37,'Tab F LL'!N:AB,15,0)</f>
        <v>Turnerschaft Durlach</v>
      </c>
      <c r="N37" t="s">
        <v>192</v>
      </c>
      <c r="O37" s="46" t="str">
        <f t="shared" si="4"/>
        <v>LL Ranking ohne Aufsteiger 7</v>
      </c>
      <c r="P37" s="52" t="str">
        <f>VLOOKUP(O37,'Tab F LL'!N:AB,15,0)</f>
        <v xml:space="preserve">SG Neuthard/Büchenau </v>
      </c>
      <c r="Q37" t="s">
        <v>193</v>
      </c>
      <c r="R37" s="46" t="str">
        <f t="shared" si="5"/>
        <v>LL Ranking ohne Aufsteiger 8</v>
      </c>
      <c r="S37" s="52" t="str">
        <f>VLOOKUP(R37,'Tab F LL'!N:AB,15,0)</f>
        <v>Saase3 Leutershausen Handball 2</v>
      </c>
    </row>
    <row r="38" spans="1:19" x14ac:dyDescent="0.3">
      <c r="A38" s="17" t="s">
        <v>113</v>
      </c>
      <c r="B38" t="s">
        <v>195</v>
      </c>
      <c r="C38" s="46" t="str">
        <f t="shared" si="0"/>
        <v>LL Ranking ohne Aufsteiger 10</v>
      </c>
      <c r="D38" s="52" t="str">
        <f>VLOOKUP(C38,'Tab F LL'!N:AB,15,0)</f>
        <v>TV Mosbach</v>
      </c>
      <c r="E38" t="s">
        <v>196</v>
      </c>
      <c r="F38" s="46" t="str">
        <f t="shared" si="1"/>
        <v>LL Ranking ohne Aufsteiger 11</v>
      </c>
      <c r="G38" s="52" t="str">
        <f>VLOOKUP(F38,'Tab F LL'!N:AB,15,0)</f>
        <v>SG Pforzheim/Eutingen</v>
      </c>
      <c r="H38" t="s">
        <v>194</v>
      </c>
      <c r="I38" s="46" t="str">
        <f t="shared" si="2"/>
        <v>LL Ranking ohne Aufsteiger 9</v>
      </c>
      <c r="J38" s="52" t="str">
        <f>VLOOKUP(I38,'Tab F LL'!N:AB,15,0)</f>
        <v>Turnerschaft Durlach</v>
      </c>
      <c r="K38" t="s">
        <v>195</v>
      </c>
      <c r="L38" s="46" t="str">
        <f t="shared" si="3"/>
        <v>LL Ranking ohne Aufsteiger 10</v>
      </c>
      <c r="M38" s="52" t="str">
        <f>VLOOKUP(L38,'Tab F LL'!N:AB,15,0)</f>
        <v>TV Mosbach</v>
      </c>
      <c r="N38" t="s">
        <v>193</v>
      </c>
      <c r="O38" s="46" t="str">
        <f t="shared" si="4"/>
        <v>LL Ranking ohne Aufsteiger 8</v>
      </c>
      <c r="P38" s="52" t="str">
        <f>VLOOKUP(O38,'Tab F LL'!N:AB,15,0)</f>
        <v>Saase3 Leutershausen Handball 2</v>
      </c>
      <c r="Q38" t="s">
        <v>194</v>
      </c>
      <c r="R38" s="46" t="str">
        <f t="shared" si="5"/>
        <v>LL Ranking ohne Aufsteiger 9</v>
      </c>
      <c r="S38" s="52" t="str">
        <f>VLOOKUP(R38,'Tab F LL'!N:AB,15,0)</f>
        <v>Turnerschaft Durlach</v>
      </c>
    </row>
    <row r="39" spans="1:19" x14ac:dyDescent="0.3">
      <c r="A39" s="17" t="s">
        <v>114</v>
      </c>
      <c r="B39" t="s">
        <v>196</v>
      </c>
      <c r="C39" s="46" t="str">
        <f t="shared" si="0"/>
        <v>LL Ranking ohne Aufsteiger 11</v>
      </c>
      <c r="D39" s="52" t="str">
        <f>VLOOKUP(C39,'Tab F LL'!N:AB,15,0)</f>
        <v>SG Pforzheim/Eutingen</v>
      </c>
      <c r="E39" t="s">
        <v>197</v>
      </c>
      <c r="F39" s="46" t="str">
        <f t="shared" si="1"/>
        <v>LL Ranking ohne Aufsteiger 12</v>
      </c>
      <c r="G39" s="52" t="str">
        <f>VLOOKUP(F39,'Tab F LL'!N:AB,15,0)</f>
        <v>TSV Rot-Malsch 2</v>
      </c>
      <c r="H39" t="s">
        <v>195</v>
      </c>
      <c r="I39" s="46" t="str">
        <f t="shared" si="2"/>
        <v>LL Ranking ohne Aufsteiger 10</v>
      </c>
      <c r="J39" s="52" t="str">
        <f>VLOOKUP(I39,'Tab F LL'!N:AB,15,0)</f>
        <v>TV Mosbach</v>
      </c>
      <c r="K39" t="s">
        <v>196</v>
      </c>
      <c r="L39" s="46" t="str">
        <f t="shared" si="3"/>
        <v>LL Ranking ohne Aufsteiger 11</v>
      </c>
      <c r="M39" s="52" t="str">
        <f>VLOOKUP(L39,'Tab F LL'!N:AB,15,0)</f>
        <v>SG Pforzheim/Eutingen</v>
      </c>
      <c r="N39" t="s">
        <v>194</v>
      </c>
      <c r="O39" s="46" t="str">
        <f t="shared" si="4"/>
        <v>LL Ranking ohne Aufsteiger 9</v>
      </c>
      <c r="P39" s="52" t="str">
        <f>VLOOKUP(O39,'Tab F LL'!N:AB,15,0)</f>
        <v>Turnerschaft Durlach</v>
      </c>
      <c r="Q39" t="s">
        <v>195</v>
      </c>
      <c r="R39" s="46" t="str">
        <f t="shared" si="5"/>
        <v>LL Ranking ohne Aufsteiger 10</v>
      </c>
      <c r="S39" s="52" t="str">
        <f>VLOOKUP(R39,'Tab F LL'!N:AB,15,0)</f>
        <v>TV Mosbach</v>
      </c>
    </row>
    <row r="40" spans="1:19" x14ac:dyDescent="0.3">
      <c r="A40" s="17"/>
    </row>
    <row r="41" spans="1:19" x14ac:dyDescent="0.3">
      <c r="A41" s="17"/>
    </row>
    <row r="42" spans="1:19" x14ac:dyDescent="0.3">
      <c r="A42" s="17"/>
    </row>
    <row r="43" spans="1:19" x14ac:dyDescent="0.3">
      <c r="A43" s="17"/>
    </row>
    <row r="44" spans="1:19" x14ac:dyDescent="0.3">
      <c r="A44" s="17"/>
    </row>
    <row r="45" spans="1:19" x14ac:dyDescent="0.3">
      <c r="A45" s="17"/>
    </row>
    <row r="46" spans="1:19" x14ac:dyDescent="0.3">
      <c r="A46" s="17"/>
    </row>
    <row r="47" spans="1:19" x14ac:dyDescent="0.3">
      <c r="A47" s="17"/>
    </row>
    <row r="48" spans="1:19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  <row r="64" spans="1:1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  <row r="80" spans="1:1" x14ac:dyDescent="0.3">
      <c r="A80" s="17"/>
    </row>
    <row r="81" spans="1:1" x14ac:dyDescent="0.3">
      <c r="A81" s="17"/>
    </row>
    <row r="82" spans="1:1" x14ac:dyDescent="0.3">
      <c r="A82" s="17"/>
    </row>
    <row r="83" spans="1:1" x14ac:dyDescent="0.3">
      <c r="A83" s="17"/>
    </row>
    <row r="84" spans="1:1" x14ac:dyDescent="0.3">
      <c r="A84" s="17"/>
    </row>
    <row r="85" spans="1:1" x14ac:dyDescent="0.3">
      <c r="A85" s="17"/>
    </row>
    <row r="86" spans="1:1" x14ac:dyDescent="0.3">
      <c r="A86" s="17"/>
    </row>
    <row r="87" spans="1:1" x14ac:dyDescent="0.3">
      <c r="A87" s="17"/>
    </row>
    <row r="88" spans="1:1" x14ac:dyDescent="0.3">
      <c r="A88" s="17"/>
    </row>
    <row r="89" spans="1:1" x14ac:dyDescent="0.3">
      <c r="A89" s="17"/>
    </row>
    <row r="90" spans="1:1" x14ac:dyDescent="0.3">
      <c r="A90" s="17"/>
    </row>
    <row r="91" spans="1:1" x14ac:dyDescent="0.3">
      <c r="A91" s="17"/>
    </row>
    <row r="92" spans="1:1" x14ac:dyDescent="0.3">
      <c r="A92" s="17"/>
    </row>
    <row r="93" spans="1:1" x14ac:dyDescent="0.3">
      <c r="A93" s="17"/>
    </row>
    <row r="94" spans="1:1" x14ac:dyDescent="0.3">
      <c r="A94" s="17"/>
    </row>
    <row r="95" spans="1:1" x14ac:dyDescent="0.3">
      <c r="A95" s="17"/>
    </row>
    <row r="96" spans="1:1" x14ac:dyDescent="0.3">
      <c r="A96" s="17"/>
    </row>
    <row r="97" spans="1:1" x14ac:dyDescent="0.3">
      <c r="A97" s="17"/>
    </row>
    <row r="98" spans="1:1" x14ac:dyDescent="0.3">
      <c r="A98" s="17"/>
    </row>
    <row r="99" spans="1:1" x14ac:dyDescent="0.3">
      <c r="A99" s="17"/>
    </row>
  </sheetData>
  <phoneticPr fontId="3" type="noConversion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040F0-49BA-46A6-8581-BFA2C69719A3}">
  <sheetPr>
    <tabColor rgb="FFFF0000"/>
  </sheetPr>
  <dimension ref="A1:C54"/>
  <sheetViews>
    <sheetView workbookViewId="0">
      <pane ySplit="1" topLeftCell="A2" activePane="bottomLeft" state="frozen"/>
      <selection pane="bottomLeft"/>
    </sheetView>
  </sheetViews>
  <sheetFormatPr baseColWidth="10" defaultRowHeight="14.4" x14ac:dyDescent="0.3"/>
  <cols>
    <col min="1" max="1" width="37.109375" bestFit="1" customWidth="1"/>
    <col min="2" max="2" width="15.6640625" bestFit="1" customWidth="1"/>
    <col min="3" max="3" width="11.77734375" bestFit="1" customWidth="1"/>
  </cols>
  <sheetData>
    <row r="1" spans="1:3" s="67" customFormat="1" ht="28.8" x14ac:dyDescent="0.3">
      <c r="A1" s="67" t="s">
        <v>534</v>
      </c>
      <c r="B1" s="69" t="s">
        <v>535</v>
      </c>
      <c r="C1" s="67" t="s">
        <v>525</v>
      </c>
    </row>
    <row r="2" spans="1:3" x14ac:dyDescent="0.3">
      <c r="A2" t="s">
        <v>261</v>
      </c>
      <c r="B2">
        <v>1</v>
      </c>
      <c r="C2">
        <f>VLOOKUP(A2,Bezirke!A:B,2,0)</f>
        <v>8</v>
      </c>
    </row>
    <row r="3" spans="1:3" x14ac:dyDescent="0.3">
      <c r="A3" t="s">
        <v>256</v>
      </c>
      <c r="B3">
        <v>1.47</v>
      </c>
      <c r="C3">
        <f>VLOOKUP(A3,Bezirke!A:B,2,0)</f>
        <v>7</v>
      </c>
    </row>
    <row r="4" spans="1:3" x14ac:dyDescent="0.3">
      <c r="A4" t="s">
        <v>267</v>
      </c>
      <c r="B4">
        <v>2</v>
      </c>
      <c r="C4">
        <f>VLOOKUP(A4,Bezirke!A:B,2,0)</f>
        <v>8</v>
      </c>
    </row>
    <row r="5" spans="1:3" x14ac:dyDescent="0.3">
      <c r="A5" t="s">
        <v>248</v>
      </c>
      <c r="B5">
        <v>2.95</v>
      </c>
      <c r="C5">
        <f>VLOOKUP(A5,Bezirke!A:B,2,0)</f>
        <v>7</v>
      </c>
    </row>
    <row r="6" spans="1:3" x14ac:dyDescent="0.3">
      <c r="A6" t="s">
        <v>263</v>
      </c>
      <c r="B6">
        <v>3</v>
      </c>
      <c r="C6">
        <f>VLOOKUP(A6,Bezirke!A:B,2,0)</f>
        <v>8</v>
      </c>
    </row>
    <row r="7" spans="1:3" x14ac:dyDescent="0.3">
      <c r="A7" t="s">
        <v>310</v>
      </c>
      <c r="B7">
        <v>4</v>
      </c>
      <c r="C7">
        <f>VLOOKUP(A7,Bezirke!A:B,2,0)</f>
        <v>8</v>
      </c>
    </row>
    <row r="8" spans="1:3" x14ac:dyDescent="0.3">
      <c r="A8" t="s">
        <v>252</v>
      </c>
      <c r="B8">
        <v>4.42</v>
      </c>
      <c r="C8">
        <f>VLOOKUP(A8,Bezirke!A:B,2,0)</f>
        <v>7</v>
      </c>
    </row>
    <row r="9" spans="1:3" x14ac:dyDescent="0.3">
      <c r="A9" t="s">
        <v>281</v>
      </c>
      <c r="B9">
        <v>5</v>
      </c>
      <c r="C9">
        <f>VLOOKUP(A9,Bezirke!A:B,2,0)</f>
        <v>8</v>
      </c>
    </row>
    <row r="10" spans="1:3" x14ac:dyDescent="0.3">
      <c r="A10" t="s">
        <v>288</v>
      </c>
      <c r="B10">
        <v>5.89</v>
      </c>
      <c r="C10">
        <f>VLOOKUP(A10,Bezirke!A:B,2,0)</f>
        <v>7</v>
      </c>
    </row>
    <row r="11" spans="1:3" x14ac:dyDescent="0.3">
      <c r="A11" t="s">
        <v>312</v>
      </c>
      <c r="B11">
        <v>6</v>
      </c>
      <c r="C11">
        <f>VLOOKUP(A11,Bezirke!A:B,2,0)</f>
        <v>8</v>
      </c>
    </row>
    <row r="12" spans="1:3" x14ac:dyDescent="0.3">
      <c r="A12" t="s">
        <v>313</v>
      </c>
      <c r="B12">
        <v>7</v>
      </c>
      <c r="C12">
        <f>VLOOKUP(A12,Bezirke!A:B,2,0)</f>
        <v>8</v>
      </c>
    </row>
    <row r="13" spans="1:3" x14ac:dyDescent="0.3">
      <c r="A13" t="s">
        <v>290</v>
      </c>
      <c r="B13">
        <v>7.37</v>
      </c>
      <c r="C13">
        <f>VLOOKUP(A13,Bezirke!A:B,2,0)</f>
        <v>7</v>
      </c>
    </row>
    <row r="14" spans="1:3" x14ac:dyDescent="0.3">
      <c r="A14" t="s">
        <v>270</v>
      </c>
      <c r="B14">
        <v>8</v>
      </c>
      <c r="C14">
        <f>VLOOKUP(A14,Bezirke!A:B,2,0)</f>
        <v>8</v>
      </c>
    </row>
    <row r="15" spans="1:3" x14ac:dyDescent="0.3">
      <c r="A15" t="s">
        <v>274</v>
      </c>
      <c r="B15">
        <v>8.84</v>
      </c>
      <c r="C15">
        <f>VLOOKUP(A15,Bezirke!A:B,2,0)</f>
        <v>7</v>
      </c>
    </row>
    <row r="16" spans="1:3" x14ac:dyDescent="0.3">
      <c r="A16" t="s">
        <v>541</v>
      </c>
      <c r="B16">
        <v>9</v>
      </c>
      <c r="C16">
        <f>VLOOKUP(A16,Bezirke!A:B,2,0)</f>
        <v>8</v>
      </c>
    </row>
    <row r="17" spans="1:3" x14ac:dyDescent="0.3">
      <c r="A17" t="s">
        <v>542</v>
      </c>
      <c r="B17">
        <v>10</v>
      </c>
      <c r="C17">
        <f>VLOOKUP(A17,Bezirke!A:B,2,0)</f>
        <v>8</v>
      </c>
    </row>
    <row r="18" spans="1:3" x14ac:dyDescent="0.3">
      <c r="A18" t="s">
        <v>382</v>
      </c>
      <c r="B18">
        <v>10.32</v>
      </c>
      <c r="C18">
        <f>VLOOKUP(A18,Bezirke!A:B,2,0)</f>
        <v>7</v>
      </c>
    </row>
    <row r="19" spans="1:3" x14ac:dyDescent="0.3">
      <c r="A19" t="s">
        <v>336</v>
      </c>
      <c r="B19">
        <v>11</v>
      </c>
      <c r="C19">
        <f>VLOOKUP(A19,Bezirke!A:B,2,0)</f>
        <v>8</v>
      </c>
    </row>
    <row r="20" spans="1:3" x14ac:dyDescent="0.3">
      <c r="A20" t="s">
        <v>391</v>
      </c>
      <c r="B20">
        <v>11.79</v>
      </c>
      <c r="C20">
        <f>VLOOKUP(A20,Bezirke!A:B,2,0)</f>
        <v>7</v>
      </c>
    </row>
    <row r="21" spans="1:3" x14ac:dyDescent="0.3">
      <c r="A21" t="s">
        <v>543</v>
      </c>
      <c r="B21">
        <v>12</v>
      </c>
      <c r="C21">
        <f>VLOOKUP(A21,Bezirke!A:B,2,0)</f>
        <v>8</v>
      </c>
    </row>
    <row r="22" spans="1:3" x14ac:dyDescent="0.3">
      <c r="A22" t="s">
        <v>546</v>
      </c>
      <c r="B22">
        <v>13</v>
      </c>
      <c r="C22">
        <f>VLOOKUP(A22,Bezirke!A:B,2,0)</f>
        <v>8</v>
      </c>
    </row>
    <row r="23" spans="1:3" x14ac:dyDescent="0.3">
      <c r="A23" t="s">
        <v>306</v>
      </c>
      <c r="B23">
        <v>13.26</v>
      </c>
      <c r="C23">
        <f>VLOOKUP(A23,Bezirke!A:B,2,0)</f>
        <v>7</v>
      </c>
    </row>
    <row r="24" spans="1:3" x14ac:dyDescent="0.3">
      <c r="A24" t="s">
        <v>545</v>
      </c>
      <c r="B24">
        <v>14</v>
      </c>
      <c r="C24">
        <f>VLOOKUP(A24,Bezirke!A:B,2,0)</f>
        <v>8</v>
      </c>
    </row>
    <row r="25" spans="1:3" x14ac:dyDescent="0.3">
      <c r="A25" t="s">
        <v>388</v>
      </c>
      <c r="B25">
        <v>14.74</v>
      </c>
      <c r="C25">
        <f>VLOOKUP(A25,Bezirke!A:B,2,0)</f>
        <v>7</v>
      </c>
    </row>
    <row r="26" spans="1:3" x14ac:dyDescent="0.3">
      <c r="A26" t="s">
        <v>338</v>
      </c>
      <c r="B26">
        <v>15</v>
      </c>
      <c r="C26">
        <f>VLOOKUP(A26,Bezirke!A:B,2,0)</f>
        <v>8</v>
      </c>
    </row>
    <row r="27" spans="1:3" x14ac:dyDescent="0.3">
      <c r="A27" t="s">
        <v>309</v>
      </c>
      <c r="B27">
        <v>16</v>
      </c>
      <c r="C27">
        <f>VLOOKUP(A27,Bezirke!A:B,2,0)</f>
        <v>8</v>
      </c>
    </row>
    <row r="28" spans="1:3" x14ac:dyDescent="0.3">
      <c r="A28" t="s">
        <v>552</v>
      </c>
      <c r="B28">
        <v>16.21</v>
      </c>
      <c r="C28">
        <f>VLOOKUP(A28,Bezirke!A:B,2,0)</f>
        <v>7</v>
      </c>
    </row>
    <row r="29" spans="1:3" x14ac:dyDescent="0.3">
      <c r="A29" t="s">
        <v>341</v>
      </c>
      <c r="B29">
        <v>17</v>
      </c>
      <c r="C29">
        <f>VLOOKUP(A29,Bezirke!A:B,2,0)</f>
        <v>8</v>
      </c>
    </row>
    <row r="30" spans="1:3" x14ac:dyDescent="0.3">
      <c r="A30" t="s">
        <v>397</v>
      </c>
      <c r="B30">
        <v>17.68</v>
      </c>
      <c r="C30">
        <f>VLOOKUP(A30,Bezirke!A:B,2,0)</f>
        <v>7</v>
      </c>
    </row>
    <row r="31" spans="1:3" x14ac:dyDescent="0.3">
      <c r="A31" t="s">
        <v>547</v>
      </c>
      <c r="B31">
        <v>18</v>
      </c>
      <c r="C31">
        <f>VLOOKUP(A31,Bezirke!A:B,2,0)</f>
        <v>8</v>
      </c>
    </row>
    <row r="32" spans="1:3" x14ac:dyDescent="0.3">
      <c r="A32" t="s">
        <v>344</v>
      </c>
      <c r="B32">
        <v>19</v>
      </c>
      <c r="C32">
        <f>VLOOKUP(A32,Bezirke!A:B,2,0)</f>
        <v>8</v>
      </c>
    </row>
    <row r="33" spans="1:3" x14ac:dyDescent="0.3">
      <c r="A33" t="s">
        <v>381</v>
      </c>
      <c r="B33">
        <v>19.16</v>
      </c>
      <c r="C33">
        <f>VLOOKUP(A33,Bezirke!A:B,2,0)</f>
        <v>7</v>
      </c>
    </row>
    <row r="34" spans="1:3" x14ac:dyDescent="0.3">
      <c r="A34" t="s">
        <v>354</v>
      </c>
      <c r="B34">
        <v>20</v>
      </c>
      <c r="C34">
        <f>VLOOKUP(A34,Bezirke!A:B,2,0)</f>
        <v>8</v>
      </c>
    </row>
    <row r="35" spans="1:3" x14ac:dyDescent="0.3">
      <c r="A35" t="s">
        <v>380</v>
      </c>
      <c r="B35">
        <v>20.63</v>
      </c>
      <c r="C35">
        <f>VLOOKUP(A35,Bezirke!A:B,2,0)</f>
        <v>7</v>
      </c>
    </row>
    <row r="36" spans="1:3" x14ac:dyDescent="0.3">
      <c r="A36" t="s">
        <v>302</v>
      </c>
      <c r="B36">
        <v>21</v>
      </c>
      <c r="C36">
        <f>VLOOKUP(A36,Bezirke!A:B,2,0)</f>
        <v>8</v>
      </c>
    </row>
    <row r="37" spans="1:3" x14ac:dyDescent="0.3">
      <c r="A37" t="s">
        <v>358</v>
      </c>
      <c r="B37">
        <v>22</v>
      </c>
      <c r="C37">
        <f>VLOOKUP(A37,Bezirke!A:B,2,0)</f>
        <v>8</v>
      </c>
    </row>
    <row r="38" spans="1:3" x14ac:dyDescent="0.3">
      <c r="A38" t="s">
        <v>308</v>
      </c>
      <c r="B38">
        <v>22.11</v>
      </c>
      <c r="C38">
        <f>VLOOKUP(A38,Bezirke!A:B,2,0)</f>
        <v>7</v>
      </c>
    </row>
    <row r="39" spans="1:3" x14ac:dyDescent="0.3">
      <c r="A39" t="s">
        <v>549</v>
      </c>
      <c r="B39">
        <v>23</v>
      </c>
      <c r="C39">
        <f>VLOOKUP(A39,Bezirke!A:B,2,0)</f>
        <v>8</v>
      </c>
    </row>
    <row r="40" spans="1:3" x14ac:dyDescent="0.3">
      <c r="A40" t="s">
        <v>272</v>
      </c>
      <c r="B40">
        <v>23.58</v>
      </c>
      <c r="C40">
        <f>VLOOKUP(A40,Bezirke!A:B,2,0)</f>
        <v>7</v>
      </c>
    </row>
    <row r="41" spans="1:3" x14ac:dyDescent="0.3">
      <c r="A41" t="s">
        <v>370</v>
      </c>
      <c r="B41">
        <v>24</v>
      </c>
      <c r="C41">
        <f>VLOOKUP(A41,Bezirke!A:B,2,0)</f>
        <v>8</v>
      </c>
    </row>
    <row r="42" spans="1:3" x14ac:dyDescent="0.3">
      <c r="A42" t="s">
        <v>368</v>
      </c>
      <c r="B42">
        <v>25</v>
      </c>
      <c r="C42">
        <f>VLOOKUP(A42,Bezirke!A:B,2,0)</f>
        <v>8</v>
      </c>
    </row>
    <row r="43" spans="1:3" x14ac:dyDescent="0.3">
      <c r="A43" t="s">
        <v>289</v>
      </c>
      <c r="B43">
        <v>25.05</v>
      </c>
      <c r="C43">
        <f>VLOOKUP(A43,Bezirke!A:B,2,0)</f>
        <v>7</v>
      </c>
    </row>
    <row r="44" spans="1:3" x14ac:dyDescent="0.3">
      <c r="A44" t="s">
        <v>329</v>
      </c>
      <c r="B44">
        <v>26</v>
      </c>
      <c r="C44">
        <f>VLOOKUP(A44,Bezirke!A:B,2,0)</f>
        <v>8</v>
      </c>
    </row>
    <row r="45" spans="1:3" x14ac:dyDescent="0.3">
      <c r="A45" t="s">
        <v>287</v>
      </c>
      <c r="B45">
        <v>26.53</v>
      </c>
      <c r="C45">
        <f>VLOOKUP(A45,Bezirke!A:B,2,0)</f>
        <v>7</v>
      </c>
    </row>
    <row r="46" spans="1:3" x14ac:dyDescent="0.3">
      <c r="A46" t="s">
        <v>323</v>
      </c>
      <c r="B46">
        <v>27</v>
      </c>
      <c r="C46">
        <f>VLOOKUP(A46,Bezirke!A:B,2,0)</f>
        <v>8</v>
      </c>
    </row>
    <row r="47" spans="1:3" x14ac:dyDescent="0.3">
      <c r="A47" t="s">
        <v>278</v>
      </c>
      <c r="B47">
        <v>28</v>
      </c>
      <c r="C47">
        <f>VLOOKUP(A47,Bezirke!A:B,2,0)</f>
        <v>7</v>
      </c>
    </row>
    <row r="48" spans="1:3" x14ac:dyDescent="0.3">
      <c r="A48" t="s">
        <v>363</v>
      </c>
      <c r="B48">
        <v>28</v>
      </c>
      <c r="C48">
        <f>VLOOKUP(A48,Bezirke!A:B,2,0)</f>
        <v>8</v>
      </c>
    </row>
    <row r="49" spans="1:3" x14ac:dyDescent="0.3">
      <c r="A49" t="s">
        <v>359</v>
      </c>
      <c r="B49">
        <v>29</v>
      </c>
      <c r="C49">
        <f>VLOOKUP(A49,Bezirke!A:B,2,0)</f>
        <v>8</v>
      </c>
    </row>
    <row r="50" spans="1:3" x14ac:dyDescent="0.3">
      <c r="A50" t="s">
        <v>389</v>
      </c>
      <c r="B50">
        <v>29.47</v>
      </c>
      <c r="C50">
        <f>VLOOKUP(A50,Bezirke!A:B,2,0)</f>
        <v>7</v>
      </c>
    </row>
    <row r="51" spans="1:3" x14ac:dyDescent="0.3">
      <c r="A51" t="s">
        <v>352</v>
      </c>
      <c r="B51">
        <v>30</v>
      </c>
      <c r="C51">
        <f>VLOOKUP(A51,Bezirke!A:B,2,0)</f>
        <v>8</v>
      </c>
    </row>
    <row r="52" spans="1:3" x14ac:dyDescent="0.3">
      <c r="A52" t="s">
        <v>402</v>
      </c>
      <c r="B52">
        <v>30.95</v>
      </c>
      <c r="C52">
        <f>VLOOKUP(A52,Bezirke!A:B,2,0)</f>
        <v>7</v>
      </c>
    </row>
    <row r="53" spans="1:3" x14ac:dyDescent="0.3">
      <c r="A53" t="s">
        <v>550</v>
      </c>
      <c r="B53">
        <v>31</v>
      </c>
      <c r="C53">
        <f>VLOOKUP(A53,Bezirke!A:B,2,0)</f>
        <v>8</v>
      </c>
    </row>
    <row r="54" spans="1:3" x14ac:dyDescent="0.3">
      <c r="A54" t="s">
        <v>404</v>
      </c>
      <c r="B54">
        <v>32.42</v>
      </c>
      <c r="C54">
        <f>VLOOKUP(A54,Bezirke!A:B,2,0)</f>
        <v>7</v>
      </c>
    </row>
  </sheetData>
  <sheetProtection algorithmName="SHA-512" hashValue="b6kc/Ek5x75GFZ4IGOx/XbXA5kYFc8NWfhLxz7AldwwTQd3587CnObg/TXDdsP+DqztF99MtzGlNKlsm0p6kzQ==" saltValue="qr5fD9EeWPz7cknHplaUvA==" spinCount="100000" sheet="1" objects="1" scenarios="1" autoFilter="0"/>
  <autoFilter ref="A1:C113" xr:uid="{A627731E-E131-41AF-9B47-EDDD7A783FE4}"/>
  <sortState xmlns:xlrd2="http://schemas.microsoft.com/office/spreadsheetml/2017/richdata2" ref="A2:C54">
    <sortCondition ref="B2:B54"/>
  </sortState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A6F5-9C6E-4FDA-9636-59D9D423E87A}">
  <sheetPr>
    <tabColor theme="9" tint="0.59999389629810485"/>
  </sheetPr>
  <dimension ref="A1:O34"/>
  <sheetViews>
    <sheetView workbookViewId="0">
      <pane ySplit="3" topLeftCell="A6" activePane="bottomLeft" state="frozen"/>
      <selection activeCell="M4" sqref="M4"/>
      <selection pane="bottomLeft" activeCell="M4" sqref="M4"/>
    </sheetView>
  </sheetViews>
  <sheetFormatPr baseColWidth="10" defaultColWidth="8.88671875" defaultRowHeight="14.4" x14ac:dyDescent="0.3"/>
  <cols>
    <col min="1" max="1" width="6" customWidth="1"/>
    <col min="2" max="2" width="48" customWidth="1"/>
    <col min="3" max="7" width="6" customWidth="1"/>
    <col min="8" max="8" width="2" customWidth="1"/>
    <col min="9" max="10" width="6" customWidth="1"/>
    <col min="11" max="11" width="2" customWidth="1"/>
    <col min="12" max="12" width="6" customWidth="1"/>
    <col min="13" max="14" width="13.109375" customWidth="1"/>
    <col min="15" max="15" width="34" bestFit="1" customWidth="1"/>
    <col min="16" max="16" width="16" customWidth="1"/>
  </cols>
  <sheetData>
    <row r="1" spans="1:15" ht="18" x14ac:dyDescent="0.35">
      <c r="A1" s="35" t="s">
        <v>317</v>
      </c>
      <c r="B1" s="34"/>
    </row>
    <row r="2" spans="1:15" ht="16.8" x14ac:dyDescent="0.3">
      <c r="A2" s="28" t="s">
        <v>212</v>
      </c>
    </row>
    <row r="3" spans="1:15" ht="13.95" customHeight="1" x14ac:dyDescent="0.3">
      <c r="A3" s="29" t="str">
        <f>+'Tab M OL VL'!A3</f>
        <v>14.04.2025 - 20.04.2025</v>
      </c>
    </row>
    <row r="6" spans="1:15" ht="15.6" x14ac:dyDescent="0.35">
      <c r="A6" s="30" t="s">
        <v>213</v>
      </c>
    </row>
    <row r="7" spans="1:15" x14ac:dyDescent="0.3">
      <c r="C7" s="31" t="s">
        <v>214</v>
      </c>
      <c r="D7" s="31" t="s">
        <v>215</v>
      </c>
      <c r="E7" s="31" t="s">
        <v>216</v>
      </c>
      <c r="F7" s="31" t="s">
        <v>217</v>
      </c>
      <c r="H7" s="32" t="s">
        <v>218</v>
      </c>
      <c r="K7" s="32" t="s">
        <v>219</v>
      </c>
      <c r="M7" s="39" t="s">
        <v>414</v>
      </c>
      <c r="O7" s="43"/>
    </row>
    <row r="8" spans="1:15" x14ac:dyDescent="0.3">
      <c r="A8" s="33">
        <v>1</v>
      </c>
      <c r="B8" t="s">
        <v>226</v>
      </c>
      <c r="C8" s="33">
        <v>21</v>
      </c>
      <c r="D8" s="33">
        <v>15</v>
      </c>
      <c r="E8" s="33">
        <v>1</v>
      </c>
      <c r="F8" s="33">
        <v>5</v>
      </c>
      <c r="G8" s="33">
        <v>516</v>
      </c>
      <c r="H8" t="s">
        <v>221</v>
      </c>
      <c r="I8" s="27">
        <v>420</v>
      </c>
      <c r="J8" s="33">
        <v>31</v>
      </c>
      <c r="K8" t="s">
        <v>221</v>
      </c>
      <c r="L8" s="27">
        <v>11</v>
      </c>
      <c r="M8" s="41" t="s">
        <v>415</v>
      </c>
      <c r="N8" t="str">
        <f>CONCATENATE(M8," ",,A8)</f>
        <v>OL 1</v>
      </c>
      <c r="O8" s="43" t="str">
        <f>+B8</f>
        <v>SG Heddesheim</v>
      </c>
    </row>
    <row r="9" spans="1:15" x14ac:dyDescent="0.3">
      <c r="A9" s="33">
        <v>2</v>
      </c>
      <c r="B9" t="s">
        <v>223</v>
      </c>
      <c r="C9" s="33">
        <v>20</v>
      </c>
      <c r="D9" s="33">
        <v>13</v>
      </c>
      <c r="E9" s="33">
        <v>4</v>
      </c>
      <c r="F9" s="33">
        <v>3</v>
      </c>
      <c r="G9" s="33">
        <v>555</v>
      </c>
      <c r="H9" t="s">
        <v>221</v>
      </c>
      <c r="I9" s="27">
        <v>459</v>
      </c>
      <c r="J9" s="33">
        <v>30</v>
      </c>
      <c r="K9" t="s">
        <v>221</v>
      </c>
      <c r="L9" s="27">
        <v>10</v>
      </c>
      <c r="M9" s="41" t="s">
        <v>415</v>
      </c>
      <c r="N9" t="str">
        <f t="shared" ref="N9:N19" si="0">CONCATENATE(M9," ",,A9)</f>
        <v>OL 2</v>
      </c>
      <c r="O9" s="43" t="str">
        <f t="shared" ref="O9:O19" si="1">+B9</f>
        <v>TSV Rintheim</v>
      </c>
    </row>
    <row r="10" spans="1:15" x14ac:dyDescent="0.3">
      <c r="A10" s="33">
        <v>3</v>
      </c>
      <c r="B10" t="s">
        <v>232</v>
      </c>
      <c r="C10" s="33">
        <v>20</v>
      </c>
      <c r="D10" s="33">
        <v>16</v>
      </c>
      <c r="E10" s="33">
        <v>2</v>
      </c>
      <c r="F10" s="33">
        <v>2</v>
      </c>
      <c r="G10" s="33">
        <v>563</v>
      </c>
      <c r="H10" t="s">
        <v>221</v>
      </c>
      <c r="I10" s="27">
        <v>456</v>
      </c>
      <c r="J10" s="33">
        <v>29</v>
      </c>
      <c r="K10" t="s">
        <v>221</v>
      </c>
      <c r="L10" s="27">
        <v>6</v>
      </c>
      <c r="M10" s="41" t="s">
        <v>415</v>
      </c>
      <c r="N10" t="str">
        <f t="shared" si="0"/>
        <v>OL 3</v>
      </c>
      <c r="O10" s="43" t="str">
        <f t="shared" si="1"/>
        <v>TSV Birkenau</v>
      </c>
    </row>
    <row r="11" spans="1:15" x14ac:dyDescent="0.3">
      <c r="A11" s="33">
        <v>4</v>
      </c>
      <c r="B11" t="s">
        <v>222</v>
      </c>
      <c r="C11" s="33">
        <v>20</v>
      </c>
      <c r="D11" s="33">
        <v>14</v>
      </c>
      <c r="E11" s="33">
        <v>1</v>
      </c>
      <c r="F11" s="33">
        <v>5</v>
      </c>
      <c r="G11" s="33">
        <v>592</v>
      </c>
      <c r="H11" t="s">
        <v>221</v>
      </c>
      <c r="I11" s="27">
        <v>499</v>
      </c>
      <c r="J11" s="33">
        <v>29</v>
      </c>
      <c r="K11" t="s">
        <v>221</v>
      </c>
      <c r="L11" s="27">
        <v>11</v>
      </c>
      <c r="M11" s="41" t="s">
        <v>415</v>
      </c>
      <c r="N11" t="str">
        <f t="shared" si="0"/>
        <v>OL 4</v>
      </c>
      <c r="O11" s="43" t="str">
        <f t="shared" si="1"/>
        <v>HSG Walzbachtal</v>
      </c>
    </row>
    <row r="12" spans="1:15" x14ac:dyDescent="0.3">
      <c r="A12" s="33">
        <v>5</v>
      </c>
      <c r="B12" t="s">
        <v>224</v>
      </c>
      <c r="C12" s="33">
        <v>21</v>
      </c>
      <c r="D12" s="33">
        <v>13</v>
      </c>
      <c r="E12" s="33">
        <v>1</v>
      </c>
      <c r="F12" s="33">
        <v>7</v>
      </c>
      <c r="G12" s="33">
        <v>595</v>
      </c>
      <c r="H12" t="s">
        <v>221</v>
      </c>
      <c r="I12" s="27">
        <v>521</v>
      </c>
      <c r="J12" s="33">
        <v>27</v>
      </c>
      <c r="K12" t="s">
        <v>221</v>
      </c>
      <c r="L12" s="27">
        <v>15</v>
      </c>
      <c r="M12" s="41" t="s">
        <v>415</v>
      </c>
      <c r="N12" t="str">
        <f t="shared" si="0"/>
        <v>OL 5</v>
      </c>
      <c r="O12" s="43" t="str">
        <f t="shared" si="1"/>
        <v>TSV Rot-Malsch</v>
      </c>
    </row>
    <row r="13" spans="1:15" x14ac:dyDescent="0.3">
      <c r="A13" s="33">
        <v>6</v>
      </c>
      <c r="B13" t="s">
        <v>229</v>
      </c>
      <c r="C13" s="33">
        <v>20</v>
      </c>
      <c r="D13" s="33">
        <v>11</v>
      </c>
      <c r="E13" s="33">
        <v>1</v>
      </c>
      <c r="F13" s="33">
        <v>8</v>
      </c>
      <c r="G13" s="33">
        <v>628</v>
      </c>
      <c r="H13" t="s">
        <v>221</v>
      </c>
      <c r="I13" s="27">
        <v>554</v>
      </c>
      <c r="J13" s="33">
        <v>23</v>
      </c>
      <c r="K13" t="s">
        <v>221</v>
      </c>
      <c r="L13" s="27">
        <v>17</v>
      </c>
      <c r="M13" s="41" t="s">
        <v>415</v>
      </c>
      <c r="N13" t="str">
        <f t="shared" si="0"/>
        <v>OL 6</v>
      </c>
      <c r="O13" s="43" t="str">
        <f t="shared" si="1"/>
        <v>TSG Wiesloch</v>
      </c>
    </row>
    <row r="14" spans="1:15" x14ac:dyDescent="0.3">
      <c r="A14" s="33">
        <v>7</v>
      </c>
      <c r="B14" t="s">
        <v>225</v>
      </c>
      <c r="C14" s="33">
        <v>20</v>
      </c>
      <c r="D14" s="33">
        <v>9</v>
      </c>
      <c r="E14" s="33">
        <v>0</v>
      </c>
      <c r="F14" s="33">
        <v>11</v>
      </c>
      <c r="G14" s="33">
        <v>554</v>
      </c>
      <c r="H14" t="s">
        <v>221</v>
      </c>
      <c r="I14" s="27">
        <v>547</v>
      </c>
      <c r="J14" s="33">
        <v>18</v>
      </c>
      <c r="K14" t="s">
        <v>221</v>
      </c>
      <c r="L14" s="27">
        <v>22</v>
      </c>
      <c r="M14" s="41" t="s">
        <v>415</v>
      </c>
      <c r="N14" t="str">
        <f t="shared" si="0"/>
        <v>OL 7</v>
      </c>
      <c r="O14" s="43" t="str">
        <f t="shared" si="1"/>
        <v>TV Edingen</v>
      </c>
    </row>
    <row r="15" spans="1:15" x14ac:dyDescent="0.3">
      <c r="A15" s="33">
        <v>8</v>
      </c>
      <c r="B15" t="s">
        <v>227</v>
      </c>
      <c r="C15" s="33">
        <v>20</v>
      </c>
      <c r="D15" s="33">
        <v>7</v>
      </c>
      <c r="E15" s="33">
        <v>3</v>
      </c>
      <c r="F15" s="33">
        <v>10</v>
      </c>
      <c r="G15" s="33">
        <v>513</v>
      </c>
      <c r="H15" t="s">
        <v>221</v>
      </c>
      <c r="I15" s="27">
        <v>517</v>
      </c>
      <c r="J15" s="33">
        <v>17</v>
      </c>
      <c r="K15" t="s">
        <v>221</v>
      </c>
      <c r="L15" s="27">
        <v>23</v>
      </c>
      <c r="M15" s="41" t="s">
        <v>415</v>
      </c>
      <c r="N15" t="str">
        <f t="shared" si="0"/>
        <v>OL 8</v>
      </c>
      <c r="O15" s="43" t="str">
        <f t="shared" si="1"/>
        <v>SG Heidelsheim/Helmsheim</v>
      </c>
    </row>
    <row r="16" spans="1:15" x14ac:dyDescent="0.3">
      <c r="A16" s="33">
        <v>9</v>
      </c>
      <c r="B16" t="s">
        <v>230</v>
      </c>
      <c r="C16" s="33">
        <v>21</v>
      </c>
      <c r="D16" s="33">
        <v>8</v>
      </c>
      <c r="E16" s="33">
        <v>2</v>
      </c>
      <c r="F16" s="33">
        <v>11</v>
      </c>
      <c r="G16" s="33">
        <v>545</v>
      </c>
      <c r="H16" t="s">
        <v>221</v>
      </c>
      <c r="I16" s="27">
        <v>505</v>
      </c>
      <c r="J16" s="33">
        <v>14</v>
      </c>
      <c r="K16" t="s">
        <v>221</v>
      </c>
      <c r="L16" s="27">
        <v>24</v>
      </c>
      <c r="M16" s="41" t="s">
        <v>415</v>
      </c>
      <c r="N16" t="str">
        <f t="shared" si="0"/>
        <v>OL 9</v>
      </c>
      <c r="O16" s="43" t="str">
        <f t="shared" si="1"/>
        <v>TV Brühl</v>
      </c>
    </row>
    <row r="17" spans="1:15" x14ac:dyDescent="0.3">
      <c r="A17" s="33">
        <v>10</v>
      </c>
      <c r="B17" t="s">
        <v>228</v>
      </c>
      <c r="C17" s="33">
        <v>20</v>
      </c>
      <c r="D17" s="33">
        <v>6</v>
      </c>
      <c r="E17" s="33">
        <v>2</v>
      </c>
      <c r="F17" s="33">
        <v>12</v>
      </c>
      <c r="G17" s="33">
        <v>522</v>
      </c>
      <c r="H17" t="s">
        <v>221</v>
      </c>
      <c r="I17" s="27">
        <v>524</v>
      </c>
      <c r="J17" s="33">
        <v>14</v>
      </c>
      <c r="K17" t="s">
        <v>221</v>
      </c>
      <c r="L17" s="27">
        <v>26</v>
      </c>
      <c r="M17" s="41" t="s">
        <v>415</v>
      </c>
      <c r="N17" t="str">
        <f t="shared" si="0"/>
        <v>OL 10</v>
      </c>
      <c r="O17" s="43" t="str">
        <f t="shared" si="1"/>
        <v>HSG TSG Weinheim-TV Oberflockenbach</v>
      </c>
    </row>
    <row r="18" spans="1:15" x14ac:dyDescent="0.3">
      <c r="A18" s="33">
        <v>11</v>
      </c>
      <c r="B18" t="s">
        <v>220</v>
      </c>
      <c r="C18" s="33">
        <v>21</v>
      </c>
      <c r="D18" s="33">
        <v>0</v>
      </c>
      <c r="E18" s="33">
        <v>0</v>
      </c>
      <c r="F18" s="33">
        <v>21</v>
      </c>
      <c r="G18" s="33">
        <v>274</v>
      </c>
      <c r="H18" t="s">
        <v>221</v>
      </c>
      <c r="I18" s="27">
        <v>734</v>
      </c>
      <c r="J18" s="33">
        <v>0</v>
      </c>
      <c r="K18" t="s">
        <v>221</v>
      </c>
      <c r="L18" s="27">
        <v>42</v>
      </c>
      <c r="M18" s="41" t="s">
        <v>415</v>
      </c>
      <c r="N18" t="str">
        <f t="shared" si="0"/>
        <v>OL 11</v>
      </c>
      <c r="O18" s="43" t="str">
        <f t="shared" si="1"/>
        <v>KuSG Leimen</v>
      </c>
    </row>
    <row r="19" spans="1:15" x14ac:dyDescent="0.3">
      <c r="A19" s="33">
        <v>12</v>
      </c>
      <c r="B19" t="s">
        <v>231</v>
      </c>
      <c r="C19" s="33">
        <v>20</v>
      </c>
      <c r="D19" s="33">
        <v>1</v>
      </c>
      <c r="E19" s="33">
        <v>1</v>
      </c>
      <c r="F19" s="33">
        <v>18</v>
      </c>
      <c r="G19" s="33">
        <v>471</v>
      </c>
      <c r="H19" t="s">
        <v>221</v>
      </c>
      <c r="I19" s="27">
        <v>592</v>
      </c>
      <c r="J19" s="33">
        <v>-2</v>
      </c>
      <c r="K19" t="s">
        <v>221</v>
      </c>
      <c r="L19" s="27">
        <v>37</v>
      </c>
      <c r="M19" s="41" t="s">
        <v>415</v>
      </c>
      <c r="N19" t="str">
        <f t="shared" si="0"/>
        <v>OL 12</v>
      </c>
      <c r="O19" s="43" t="str">
        <f t="shared" si="1"/>
        <v>SG Nußloch</v>
      </c>
    </row>
    <row r="21" spans="1:15" ht="15.6" x14ac:dyDescent="0.35">
      <c r="A21" s="30" t="s">
        <v>233</v>
      </c>
    </row>
    <row r="22" spans="1:15" x14ac:dyDescent="0.3">
      <c r="C22" s="31" t="s">
        <v>214</v>
      </c>
      <c r="D22" s="31" t="s">
        <v>215</v>
      </c>
      <c r="E22" s="31" t="s">
        <v>216</v>
      </c>
      <c r="F22" s="31" t="s">
        <v>217</v>
      </c>
      <c r="H22" s="32" t="s">
        <v>218</v>
      </c>
      <c r="K22" s="32" t="s">
        <v>219</v>
      </c>
    </row>
    <row r="23" spans="1:15" x14ac:dyDescent="0.3">
      <c r="A23" s="33">
        <v>1</v>
      </c>
      <c r="B23" t="s">
        <v>238</v>
      </c>
      <c r="C23" s="33">
        <v>20</v>
      </c>
      <c r="D23" s="33">
        <v>16</v>
      </c>
      <c r="E23" s="33">
        <v>0</v>
      </c>
      <c r="F23" s="33">
        <v>4</v>
      </c>
      <c r="G23" s="33">
        <v>694</v>
      </c>
      <c r="H23" t="s">
        <v>221</v>
      </c>
      <c r="I23" s="27">
        <v>453</v>
      </c>
      <c r="J23" s="33">
        <v>32</v>
      </c>
      <c r="K23" t="s">
        <v>221</v>
      </c>
      <c r="L23" s="27">
        <v>8</v>
      </c>
      <c r="M23" s="41" t="s">
        <v>416</v>
      </c>
      <c r="N23" t="str">
        <f t="shared" ref="N23" si="2">CONCATENATE(M23," ",,A23)</f>
        <v>VL 1</v>
      </c>
      <c r="O23" s="43" t="str">
        <f t="shared" ref="O23" si="3">+B23</f>
        <v>SG KIT/MTV Karlsruhe</v>
      </c>
    </row>
    <row r="24" spans="1:15" x14ac:dyDescent="0.3">
      <c r="A24" s="33">
        <v>2</v>
      </c>
      <c r="B24" t="s">
        <v>235</v>
      </c>
      <c r="C24" s="33">
        <v>20</v>
      </c>
      <c r="D24" s="33">
        <v>14</v>
      </c>
      <c r="E24" s="33">
        <v>3</v>
      </c>
      <c r="F24" s="33">
        <v>3</v>
      </c>
      <c r="G24" s="33">
        <v>566</v>
      </c>
      <c r="H24" t="s">
        <v>221</v>
      </c>
      <c r="I24" s="27">
        <v>454</v>
      </c>
      <c r="J24" s="33">
        <v>31</v>
      </c>
      <c r="K24" t="s">
        <v>221</v>
      </c>
      <c r="L24" s="27">
        <v>9</v>
      </c>
      <c r="M24" s="41" t="s">
        <v>416</v>
      </c>
      <c r="N24" t="str">
        <f t="shared" ref="N24:N34" si="4">CONCATENATE(M24," ",,A24)</f>
        <v>VL 2</v>
      </c>
      <c r="O24" s="43" t="str">
        <f t="shared" ref="O24:O34" si="5">+B24</f>
        <v>HC Mannheim-Vogelstang</v>
      </c>
    </row>
    <row r="25" spans="1:15" x14ac:dyDescent="0.3">
      <c r="A25" s="33">
        <v>3</v>
      </c>
      <c r="B25" t="s">
        <v>234</v>
      </c>
      <c r="C25" s="33">
        <v>21</v>
      </c>
      <c r="D25" s="33">
        <v>16</v>
      </c>
      <c r="E25" s="33">
        <v>0</v>
      </c>
      <c r="F25" s="33">
        <v>5</v>
      </c>
      <c r="G25" s="33">
        <v>546</v>
      </c>
      <c r="H25" t="s">
        <v>221</v>
      </c>
      <c r="I25" s="27">
        <v>447</v>
      </c>
      <c r="J25" s="33">
        <v>30</v>
      </c>
      <c r="K25" t="s">
        <v>221</v>
      </c>
      <c r="L25" s="27">
        <v>10</v>
      </c>
      <c r="M25" s="41" t="s">
        <v>416</v>
      </c>
      <c r="N25" t="str">
        <f t="shared" si="4"/>
        <v>VL 3</v>
      </c>
      <c r="O25" s="43" t="str">
        <f t="shared" si="5"/>
        <v>Saase3 Leutershausen Handball</v>
      </c>
    </row>
    <row r="26" spans="1:15" x14ac:dyDescent="0.3">
      <c r="A26" s="33">
        <v>4</v>
      </c>
      <c r="B26" t="s">
        <v>237</v>
      </c>
      <c r="C26" s="33">
        <v>21</v>
      </c>
      <c r="D26" s="33">
        <v>14</v>
      </c>
      <c r="E26" s="33">
        <v>1</v>
      </c>
      <c r="F26" s="33">
        <v>6</v>
      </c>
      <c r="G26" s="33">
        <v>623</v>
      </c>
      <c r="H26" t="s">
        <v>221</v>
      </c>
      <c r="I26" s="27">
        <v>517</v>
      </c>
      <c r="J26" s="33">
        <v>27</v>
      </c>
      <c r="K26" t="s">
        <v>221</v>
      </c>
      <c r="L26" s="27">
        <v>13</v>
      </c>
      <c r="M26" s="41" t="s">
        <v>416</v>
      </c>
      <c r="N26" t="str">
        <f t="shared" si="4"/>
        <v>VL 4</v>
      </c>
      <c r="O26" s="43" t="str">
        <f t="shared" si="5"/>
        <v>HG Königshofen/Sachsenflur</v>
      </c>
    </row>
    <row r="27" spans="1:15" x14ac:dyDescent="0.3">
      <c r="A27" s="33">
        <v>5</v>
      </c>
      <c r="B27" t="s">
        <v>244</v>
      </c>
      <c r="C27" s="33">
        <v>21</v>
      </c>
      <c r="D27" s="33">
        <v>11</v>
      </c>
      <c r="E27" s="33">
        <v>1</v>
      </c>
      <c r="F27" s="33">
        <v>9</v>
      </c>
      <c r="G27" s="33">
        <v>525</v>
      </c>
      <c r="H27" t="s">
        <v>221</v>
      </c>
      <c r="I27" s="27">
        <v>466</v>
      </c>
      <c r="J27" s="33">
        <v>21</v>
      </c>
      <c r="K27" t="s">
        <v>221</v>
      </c>
      <c r="L27" s="27">
        <v>19</v>
      </c>
      <c r="M27" s="41" t="s">
        <v>416</v>
      </c>
      <c r="N27" t="str">
        <f t="shared" si="4"/>
        <v>VL 5</v>
      </c>
      <c r="O27" s="43" t="str">
        <f t="shared" si="5"/>
        <v>TSV Handschuhsheim Frauen</v>
      </c>
    </row>
    <row r="28" spans="1:15" x14ac:dyDescent="0.3">
      <c r="A28" s="33">
        <v>6</v>
      </c>
      <c r="B28" t="s">
        <v>239</v>
      </c>
      <c r="C28" s="33">
        <v>20</v>
      </c>
      <c r="D28" s="33">
        <v>11</v>
      </c>
      <c r="E28" s="33">
        <v>3</v>
      </c>
      <c r="F28" s="33">
        <v>6</v>
      </c>
      <c r="G28" s="33">
        <v>498</v>
      </c>
      <c r="H28" t="s">
        <v>221</v>
      </c>
      <c r="I28" s="27">
        <v>427</v>
      </c>
      <c r="J28" s="33">
        <v>20</v>
      </c>
      <c r="K28" t="s">
        <v>221</v>
      </c>
      <c r="L28" s="27">
        <v>15</v>
      </c>
      <c r="M28" s="41" t="s">
        <v>416</v>
      </c>
      <c r="N28" t="str">
        <f t="shared" si="4"/>
        <v>VL 6</v>
      </c>
      <c r="O28" s="43" t="str">
        <f t="shared" si="5"/>
        <v>Rhein-Neckar Löwen</v>
      </c>
    </row>
    <row r="29" spans="1:15" x14ac:dyDescent="0.3">
      <c r="A29" s="33">
        <v>7</v>
      </c>
      <c r="B29" t="s">
        <v>240</v>
      </c>
      <c r="C29" s="33">
        <v>19</v>
      </c>
      <c r="D29" s="33">
        <v>10</v>
      </c>
      <c r="E29" s="33">
        <v>0</v>
      </c>
      <c r="F29" s="33">
        <v>9</v>
      </c>
      <c r="G29" s="33">
        <v>481</v>
      </c>
      <c r="H29" t="s">
        <v>221</v>
      </c>
      <c r="I29" s="27">
        <v>450</v>
      </c>
      <c r="J29" s="33">
        <v>16</v>
      </c>
      <c r="K29" t="s">
        <v>221</v>
      </c>
      <c r="L29" s="27">
        <v>18</v>
      </c>
      <c r="M29" s="41" t="s">
        <v>416</v>
      </c>
      <c r="N29" t="str">
        <f t="shared" si="4"/>
        <v>VL 7</v>
      </c>
      <c r="O29" s="43" t="str">
        <f t="shared" si="5"/>
        <v>HSG St. Leon/Reilingen 2</v>
      </c>
    </row>
    <row r="30" spans="1:15" x14ac:dyDescent="0.3">
      <c r="A30" s="33">
        <v>8</v>
      </c>
      <c r="B30" t="s">
        <v>241</v>
      </c>
      <c r="C30" s="33">
        <v>21</v>
      </c>
      <c r="D30" s="33">
        <v>8</v>
      </c>
      <c r="E30" s="33">
        <v>0</v>
      </c>
      <c r="F30" s="33">
        <v>13</v>
      </c>
      <c r="G30" s="33">
        <v>546</v>
      </c>
      <c r="H30" t="s">
        <v>221</v>
      </c>
      <c r="I30" s="27">
        <v>604</v>
      </c>
      <c r="J30" s="33">
        <v>16</v>
      </c>
      <c r="K30" t="s">
        <v>221</v>
      </c>
      <c r="L30" s="27">
        <v>26</v>
      </c>
      <c r="M30" s="41" t="s">
        <v>416</v>
      </c>
      <c r="N30" t="str">
        <f t="shared" si="4"/>
        <v>VL 8</v>
      </c>
      <c r="O30" s="43" t="str">
        <f t="shared" si="5"/>
        <v>TG 88 Pforzheim 2</v>
      </c>
    </row>
    <row r="31" spans="1:15" x14ac:dyDescent="0.3">
      <c r="A31" s="33">
        <v>9</v>
      </c>
      <c r="B31" t="s">
        <v>242</v>
      </c>
      <c r="C31" s="33">
        <v>20</v>
      </c>
      <c r="D31" s="33">
        <v>9</v>
      </c>
      <c r="E31" s="33">
        <v>0</v>
      </c>
      <c r="F31" s="33">
        <v>11</v>
      </c>
      <c r="G31" s="33">
        <v>426</v>
      </c>
      <c r="H31" t="s">
        <v>221</v>
      </c>
      <c r="I31" s="27">
        <v>465</v>
      </c>
      <c r="J31" s="33">
        <v>14</v>
      </c>
      <c r="K31" t="s">
        <v>221</v>
      </c>
      <c r="L31" s="27">
        <v>22</v>
      </c>
      <c r="M31" s="41" t="s">
        <v>416</v>
      </c>
      <c r="N31" t="str">
        <f t="shared" si="4"/>
        <v>VL 9</v>
      </c>
      <c r="O31" s="43" t="str">
        <f t="shared" si="5"/>
        <v>TG Neureut</v>
      </c>
    </row>
    <row r="32" spans="1:15" x14ac:dyDescent="0.3">
      <c r="A32" s="33">
        <v>10</v>
      </c>
      <c r="B32" t="s">
        <v>236</v>
      </c>
      <c r="C32" s="33">
        <v>20</v>
      </c>
      <c r="D32" s="33">
        <v>5</v>
      </c>
      <c r="E32" s="33">
        <v>0</v>
      </c>
      <c r="F32" s="33">
        <v>15</v>
      </c>
      <c r="G32" s="33">
        <v>438</v>
      </c>
      <c r="H32" t="s">
        <v>221</v>
      </c>
      <c r="I32" s="27">
        <v>560</v>
      </c>
      <c r="J32" s="33">
        <v>7</v>
      </c>
      <c r="K32" t="s">
        <v>221</v>
      </c>
      <c r="L32" s="27">
        <v>30</v>
      </c>
      <c r="M32" s="41" t="s">
        <v>416</v>
      </c>
      <c r="N32" t="str">
        <f t="shared" si="4"/>
        <v>VL 10</v>
      </c>
      <c r="O32" s="43" t="str">
        <f t="shared" si="5"/>
        <v>TV Schriesheim</v>
      </c>
    </row>
    <row r="33" spans="1:15" x14ac:dyDescent="0.3">
      <c r="A33" s="33">
        <v>11</v>
      </c>
      <c r="B33" t="s">
        <v>245</v>
      </c>
      <c r="C33" s="33">
        <v>19</v>
      </c>
      <c r="D33" s="33">
        <v>3</v>
      </c>
      <c r="E33" s="33">
        <v>0</v>
      </c>
      <c r="F33" s="33">
        <v>16</v>
      </c>
      <c r="G33" s="33">
        <v>332</v>
      </c>
      <c r="H33" t="s">
        <v>221</v>
      </c>
      <c r="I33" s="27">
        <v>460</v>
      </c>
      <c r="J33" s="33">
        <v>6</v>
      </c>
      <c r="K33" t="s">
        <v>221</v>
      </c>
      <c r="L33" s="27">
        <v>32</v>
      </c>
      <c r="M33" s="41" t="s">
        <v>416</v>
      </c>
      <c r="N33" t="str">
        <f t="shared" si="4"/>
        <v>VL 11</v>
      </c>
      <c r="O33" s="43" t="str">
        <f t="shared" si="5"/>
        <v>TSV Rintheim 2</v>
      </c>
    </row>
    <row r="34" spans="1:15" x14ac:dyDescent="0.3">
      <c r="A34" s="33">
        <v>12</v>
      </c>
      <c r="B34" t="s">
        <v>243</v>
      </c>
      <c r="C34" s="33">
        <v>20</v>
      </c>
      <c r="D34" s="33">
        <v>0</v>
      </c>
      <c r="E34" s="33">
        <v>0</v>
      </c>
      <c r="F34" s="33">
        <v>20</v>
      </c>
      <c r="G34" s="33">
        <v>322</v>
      </c>
      <c r="H34" t="s">
        <v>221</v>
      </c>
      <c r="I34" s="27">
        <v>694</v>
      </c>
      <c r="J34" s="33">
        <v>0</v>
      </c>
      <c r="K34" t="s">
        <v>221</v>
      </c>
      <c r="L34" s="27">
        <v>40</v>
      </c>
      <c r="M34" s="41" t="s">
        <v>416</v>
      </c>
      <c r="N34" t="str">
        <f t="shared" si="4"/>
        <v>VL 12</v>
      </c>
      <c r="O34" s="43" t="str">
        <f t="shared" si="5"/>
        <v>Turnerschaft Mühlburg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E266-1F0A-4EFD-9180-457E4B241D79}">
  <sheetPr>
    <tabColor theme="5" tint="0.59999389629810485"/>
  </sheetPr>
  <dimension ref="A1:AD30"/>
  <sheetViews>
    <sheetView workbookViewId="0">
      <pane ySplit="3" topLeftCell="A9" activePane="bottomLeft" state="frozen"/>
      <selection activeCell="M4" sqref="M4"/>
      <selection pane="bottomLeft" activeCell="M4" sqref="M4"/>
    </sheetView>
  </sheetViews>
  <sheetFormatPr baseColWidth="10" defaultColWidth="8.88671875" defaultRowHeight="14.4" x14ac:dyDescent="0.3"/>
  <cols>
    <col min="1" max="1" width="6" customWidth="1"/>
    <col min="2" max="2" width="48" customWidth="1"/>
    <col min="3" max="7" width="6" customWidth="1"/>
    <col min="8" max="8" width="2" customWidth="1"/>
    <col min="9" max="10" width="6" customWidth="1"/>
    <col min="11" max="11" width="2" customWidth="1"/>
    <col min="12" max="12" width="6" customWidth="1"/>
    <col min="13" max="13" width="23.21875" bestFit="1" customWidth="1"/>
    <col min="14" max="14" width="22" customWidth="1"/>
    <col min="15" max="15" width="9.88671875" bestFit="1" customWidth="1"/>
    <col min="16" max="16" width="11.21875" bestFit="1" customWidth="1"/>
    <col min="17" max="17" width="10.44140625" bestFit="1" customWidth="1"/>
  </cols>
  <sheetData>
    <row r="1" spans="1:29" ht="18" x14ac:dyDescent="0.35">
      <c r="A1" s="35" t="s">
        <v>317</v>
      </c>
      <c r="B1" s="34"/>
    </row>
    <row r="2" spans="1:29" ht="16.8" x14ac:dyDescent="0.3">
      <c r="A2" s="28" t="s">
        <v>212</v>
      </c>
      <c r="C2" t="s">
        <v>316</v>
      </c>
      <c r="E2">
        <v>1</v>
      </c>
    </row>
    <row r="3" spans="1:29" x14ac:dyDescent="0.3">
      <c r="A3" s="29" t="str">
        <f>+'Tab M OL VL'!A3</f>
        <v>14.04.2025 - 20.04.2025</v>
      </c>
      <c r="C3" t="s">
        <v>318</v>
      </c>
      <c r="E3">
        <v>1</v>
      </c>
    </row>
    <row r="4" spans="1:29" x14ac:dyDescent="0.3">
      <c r="A4" s="29"/>
    </row>
    <row r="6" spans="1:29" ht="15.6" x14ac:dyDescent="0.35">
      <c r="A6" s="30" t="s">
        <v>246</v>
      </c>
    </row>
    <row r="7" spans="1:29" x14ac:dyDescent="0.3">
      <c r="C7" s="31" t="s">
        <v>214</v>
      </c>
      <c r="D7" s="31" t="s">
        <v>215</v>
      </c>
      <c r="E7" s="31" t="s">
        <v>216</v>
      </c>
      <c r="F7" s="31" t="s">
        <v>217</v>
      </c>
      <c r="H7" s="32" t="s">
        <v>218</v>
      </c>
      <c r="K7" s="32" t="s">
        <v>219</v>
      </c>
      <c r="M7" s="36"/>
      <c r="O7" s="43" t="s">
        <v>418</v>
      </c>
      <c r="P7" s="43" t="s">
        <v>513</v>
      </c>
      <c r="Q7" s="43" t="s">
        <v>419</v>
      </c>
      <c r="R7" s="43" t="s">
        <v>420</v>
      </c>
      <c r="S7" s="43" t="s">
        <v>422</v>
      </c>
      <c r="T7" s="43" t="s">
        <v>514</v>
      </c>
      <c r="U7" s="43"/>
      <c r="V7" s="43" t="s">
        <v>423</v>
      </c>
      <c r="W7" s="43"/>
      <c r="X7" s="43" t="s">
        <v>424</v>
      </c>
      <c r="Y7" s="43"/>
      <c r="AA7" s="43" t="s">
        <v>425</v>
      </c>
    </row>
    <row r="8" spans="1:29" x14ac:dyDescent="0.3">
      <c r="A8" s="33">
        <v>1</v>
      </c>
      <c r="B8" t="s">
        <v>253</v>
      </c>
      <c r="C8" s="33">
        <v>15</v>
      </c>
      <c r="D8" s="33">
        <v>14</v>
      </c>
      <c r="E8" s="33">
        <v>1</v>
      </c>
      <c r="F8" s="33">
        <v>0</v>
      </c>
      <c r="G8" s="33">
        <v>379</v>
      </c>
      <c r="H8" t="s">
        <v>221</v>
      </c>
      <c r="I8" s="27">
        <v>256</v>
      </c>
      <c r="J8" s="33">
        <v>29</v>
      </c>
      <c r="K8" t="s">
        <v>221</v>
      </c>
      <c r="L8" s="27">
        <v>1</v>
      </c>
      <c r="M8" s="41" t="s">
        <v>429</v>
      </c>
      <c r="N8" s="49" t="str">
        <f t="shared" ref="N8:N11" si="0">CONCATENATE(M8," ",AA8)</f>
        <v>LL 1</v>
      </c>
      <c r="O8" s="43">
        <f>ROUND((J8/C8)*100,1)</f>
        <v>193.3</v>
      </c>
      <c r="P8" s="43">
        <f>ROUND((L8/C8)*100,1)</f>
        <v>6.7</v>
      </c>
      <c r="Q8" s="43">
        <f>ROUND(((G8-I8)/C8)*100,1)</f>
        <v>820</v>
      </c>
      <c r="R8" s="43">
        <f>ROUND((G8/C8)*100,1)</f>
        <v>2526.6999999999998</v>
      </c>
      <c r="S8" s="49">
        <f>RANK(O8,($O$8,$O$21),0)</f>
        <v>1</v>
      </c>
      <c r="T8" s="49">
        <f>RANK(P8,($P$8,$P$21),1)</f>
        <v>1</v>
      </c>
      <c r="U8" s="50" t="str">
        <f>IF(LEN(T8)=1,CONCATENATE("0",T8),T8)</f>
        <v>01</v>
      </c>
      <c r="V8" s="49">
        <f>RANK(Q8,($Q$8,$Q$21),0)</f>
        <v>1</v>
      </c>
      <c r="W8" s="50" t="str">
        <f>IF(LEN(V8)=1,CONCATENATE("0",V8),V8)</f>
        <v>01</v>
      </c>
      <c r="X8" s="49">
        <f>RANK(R8,($R$8,$R$21),0)</f>
        <v>2</v>
      </c>
      <c r="Y8" s="50" t="str">
        <f>IF(LEN(X8)=1,CONCATENATE("0",X8),X8)</f>
        <v>02</v>
      </c>
      <c r="Z8" s="49">
        <f>ABS(CONCATENATE(S8,U8,W8,Y8))</f>
        <v>1010102</v>
      </c>
      <c r="AA8" s="49">
        <f>RANK(Z8,($Z$8,$Z$21),1)</f>
        <v>1</v>
      </c>
      <c r="AB8" t="str">
        <f>+B8</f>
        <v>SG Eggenstein-Leopoldshafen</v>
      </c>
      <c r="AC8" t="str">
        <f>CONCATENATE("LL AES"," ",A8)</f>
        <v>LL AES 1</v>
      </c>
    </row>
    <row r="9" spans="1:29" x14ac:dyDescent="0.3">
      <c r="A9" s="33">
        <v>2</v>
      </c>
      <c r="B9" t="s">
        <v>251</v>
      </c>
      <c r="C9" s="33">
        <v>17</v>
      </c>
      <c r="D9" s="33">
        <v>14</v>
      </c>
      <c r="E9" s="33">
        <v>0</v>
      </c>
      <c r="F9" s="33">
        <v>3</v>
      </c>
      <c r="G9" s="33">
        <v>414</v>
      </c>
      <c r="H9" t="s">
        <v>221</v>
      </c>
      <c r="I9" s="27">
        <v>310</v>
      </c>
      <c r="J9" s="33">
        <v>28</v>
      </c>
      <c r="K9" t="s">
        <v>221</v>
      </c>
      <c r="L9" s="27">
        <v>6</v>
      </c>
      <c r="M9" s="41" t="s">
        <v>421</v>
      </c>
      <c r="N9" t="str">
        <f t="shared" si="0"/>
        <v>LL Ranking ohne Aufsteiger 1</v>
      </c>
      <c r="O9" s="43">
        <f t="shared" ref="O9:O11" si="1">ROUND((J9/C9)*100,1)</f>
        <v>164.7</v>
      </c>
      <c r="P9" s="43">
        <f t="shared" ref="P9:P11" si="2">ROUND((L9/C9)*100,1)</f>
        <v>35.299999999999997</v>
      </c>
      <c r="Q9" s="43">
        <f t="shared" ref="Q9:Q11" si="3">ROUND(((G9-I9)/C9)*100,1)</f>
        <v>611.79999999999995</v>
      </c>
      <c r="R9" s="43">
        <f t="shared" ref="R9:R11" si="4">ROUND((G9/C9)*100,1)</f>
        <v>2435.3000000000002</v>
      </c>
      <c r="S9">
        <f>RANK(O9,($O$9:$O$17,$O$22:$O$30),0)</f>
        <v>1</v>
      </c>
      <c r="T9">
        <f>RANK(P9,($P$9:$P$17,$P$22:$P$30),0)</f>
        <v>18</v>
      </c>
      <c r="U9" s="48">
        <f>IF(LEN(T9)=1,CONCATENATE("0",T9),T9)</f>
        <v>18</v>
      </c>
      <c r="V9">
        <f>RANK(Q9,($Q$9:$Q$17,$Q$22:$Q$30),0)</f>
        <v>1</v>
      </c>
      <c r="W9" s="48" t="str">
        <f>IF(LEN(V9)=1,CONCATENATE("0",V9),V9)</f>
        <v>01</v>
      </c>
      <c r="X9">
        <f>RANK(R9,($R$9:$R$17,$R$22:$R$30),0)</f>
        <v>10</v>
      </c>
      <c r="Y9" s="48">
        <f>IF(LEN(X9)=1,CONCATENATE("0",X9),X9)</f>
        <v>10</v>
      </c>
      <c r="Z9">
        <f>ABS(CONCATENATE(S9,U9,W9,Y9))</f>
        <v>1180110</v>
      </c>
      <c r="AA9">
        <f>RANK(Z9,($Z$9:$Z$17,$Z$22:$Z$30),1)</f>
        <v>1</v>
      </c>
      <c r="AB9" t="str">
        <f t="shared" ref="AB9:AB11" si="5">+B9</f>
        <v>HSG Ettlingen</v>
      </c>
      <c r="AC9" t="str">
        <f t="shared" ref="AC9:AC11" si="6">CONCATENATE("LL AES"," ",A9)</f>
        <v>LL AES 2</v>
      </c>
    </row>
    <row r="10" spans="1:29" x14ac:dyDescent="0.3">
      <c r="A10" s="33">
        <v>3</v>
      </c>
      <c r="B10" t="s">
        <v>255</v>
      </c>
      <c r="C10" s="33">
        <v>17</v>
      </c>
      <c r="D10" s="33">
        <v>11</v>
      </c>
      <c r="E10" s="33">
        <v>1</v>
      </c>
      <c r="F10" s="33">
        <v>5</v>
      </c>
      <c r="G10" s="33">
        <v>440</v>
      </c>
      <c r="H10" t="s">
        <v>221</v>
      </c>
      <c r="I10" s="27">
        <v>351</v>
      </c>
      <c r="J10" s="33">
        <v>23</v>
      </c>
      <c r="K10" t="s">
        <v>221</v>
      </c>
      <c r="L10" s="27">
        <v>11</v>
      </c>
      <c r="M10" s="41" t="s">
        <v>421</v>
      </c>
      <c r="N10" t="str">
        <f t="shared" si="0"/>
        <v>LL Ranking ohne Aufsteiger 4</v>
      </c>
      <c r="O10" s="43">
        <f t="shared" si="1"/>
        <v>135.30000000000001</v>
      </c>
      <c r="P10" s="43">
        <f t="shared" si="2"/>
        <v>64.7</v>
      </c>
      <c r="Q10" s="43">
        <f t="shared" si="3"/>
        <v>523.5</v>
      </c>
      <c r="R10" s="43">
        <f t="shared" si="4"/>
        <v>2588.1999999999998</v>
      </c>
      <c r="S10">
        <f>RANK(O10,($O$9:$O$17,$O$22:$O$30),0)</f>
        <v>4</v>
      </c>
      <c r="T10">
        <f>RANK(P10,($P$9:$P$17,$P$22:$P$30),0)</f>
        <v>14</v>
      </c>
      <c r="U10" s="48">
        <f t="shared" ref="U10:U17" si="7">IF(LEN(T10)=1,CONCATENATE("0",T10),T10)</f>
        <v>14</v>
      </c>
      <c r="V10">
        <f>RANK(Q10,($Q$9:$Q$17,$Q$22:$Q$30),0)</f>
        <v>2</v>
      </c>
      <c r="W10" s="48" t="str">
        <f t="shared" ref="W10:W17" si="8">IF(LEN(V10)=1,CONCATENATE("0",V10),V10)</f>
        <v>02</v>
      </c>
      <c r="X10">
        <f>RANK(R10,($R$9:$R$17,$R$22:$R$30),0)</f>
        <v>8</v>
      </c>
      <c r="Y10" s="48" t="str">
        <f t="shared" ref="Y10:Y17" si="9">IF(LEN(X10)=1,CONCATENATE("0",X10),X10)</f>
        <v>08</v>
      </c>
      <c r="Z10">
        <f t="shared" ref="Z10:Z17" si="10">ABS(CONCATENATE(S10,U10,W10,Y10))</f>
        <v>4140208</v>
      </c>
      <c r="AA10">
        <f>RANK(Z10,($Z$9:$Z$17,$Z$22:$Z$30),1)</f>
        <v>4</v>
      </c>
      <c r="AB10" t="str">
        <f t="shared" si="5"/>
        <v>HSG Walzbachtal 2</v>
      </c>
      <c r="AC10" t="str">
        <f t="shared" si="6"/>
        <v>LL AES 3</v>
      </c>
    </row>
    <row r="11" spans="1:29" x14ac:dyDescent="0.3">
      <c r="A11" s="33">
        <v>4</v>
      </c>
      <c r="B11" t="s">
        <v>247</v>
      </c>
      <c r="C11" s="33">
        <v>16</v>
      </c>
      <c r="D11" s="33">
        <v>11</v>
      </c>
      <c r="E11" s="33">
        <v>0</v>
      </c>
      <c r="F11" s="33">
        <v>5</v>
      </c>
      <c r="G11" s="33">
        <v>403</v>
      </c>
      <c r="H11" t="s">
        <v>221</v>
      </c>
      <c r="I11" s="27">
        <v>369</v>
      </c>
      <c r="J11" s="33">
        <v>20</v>
      </c>
      <c r="K11" t="s">
        <v>221</v>
      </c>
      <c r="L11" s="27">
        <v>10</v>
      </c>
      <c r="M11" s="41" t="s">
        <v>421</v>
      </c>
      <c r="N11" t="str">
        <f t="shared" si="0"/>
        <v>LL Ranking ohne Aufsteiger 6</v>
      </c>
      <c r="O11" s="43">
        <f t="shared" si="1"/>
        <v>125</v>
      </c>
      <c r="P11" s="43">
        <f t="shared" si="2"/>
        <v>62.5</v>
      </c>
      <c r="Q11" s="43">
        <f t="shared" si="3"/>
        <v>212.5</v>
      </c>
      <c r="R11" s="43">
        <f t="shared" si="4"/>
        <v>2518.8000000000002</v>
      </c>
      <c r="S11">
        <f>RANK(O11,($O$9:$O$17,$O$22:$O$30),0)</f>
        <v>5</v>
      </c>
      <c r="T11">
        <f>RANK(P11,($P$9:$P$17,$P$22:$P$30),0)</f>
        <v>15</v>
      </c>
      <c r="U11" s="48">
        <f t="shared" si="7"/>
        <v>15</v>
      </c>
      <c r="V11">
        <f>RANK(Q11,($Q$9:$Q$17,$Q$22:$Q$30),0)</f>
        <v>4</v>
      </c>
      <c r="W11" s="48" t="str">
        <f t="shared" si="8"/>
        <v>04</v>
      </c>
      <c r="X11">
        <f>RANK(R11,($R$9:$R$17,$R$22:$R$30),0)</f>
        <v>9</v>
      </c>
      <c r="Y11" s="48" t="str">
        <f t="shared" si="9"/>
        <v>09</v>
      </c>
      <c r="Z11">
        <f t="shared" si="10"/>
        <v>5150409</v>
      </c>
      <c r="AA11">
        <f>RANK(Z11,($Z$9:$Z$17,$Z$22:$Z$30),1)</f>
        <v>6</v>
      </c>
      <c r="AB11" t="str">
        <f t="shared" si="5"/>
        <v>SG Hambrücken/Weiher</v>
      </c>
      <c r="AC11" t="str">
        <f t="shared" si="6"/>
        <v>LL AES 4</v>
      </c>
    </row>
    <row r="12" spans="1:29" x14ac:dyDescent="0.3">
      <c r="A12" s="33">
        <v>5</v>
      </c>
      <c r="B12" t="s">
        <v>249</v>
      </c>
      <c r="C12" s="33">
        <v>18</v>
      </c>
      <c r="D12" s="33">
        <v>9</v>
      </c>
      <c r="E12" s="33">
        <v>0</v>
      </c>
      <c r="F12" s="33">
        <v>9</v>
      </c>
      <c r="G12" s="33">
        <v>399</v>
      </c>
      <c r="H12" t="s">
        <v>221</v>
      </c>
      <c r="I12" s="27">
        <v>366</v>
      </c>
      <c r="J12" s="33">
        <v>18</v>
      </c>
      <c r="K12" t="s">
        <v>221</v>
      </c>
      <c r="L12" s="27">
        <v>18</v>
      </c>
      <c r="M12" s="41" t="s">
        <v>421</v>
      </c>
      <c r="N12" t="str">
        <f t="shared" ref="N12:N17" si="11">CONCATENATE(M12," ",AA12)</f>
        <v>LL Ranking ohne Aufsteiger 7</v>
      </c>
      <c r="O12" s="43">
        <f t="shared" ref="O12:O17" si="12">ROUND((J12/C12)*100,1)</f>
        <v>100</v>
      </c>
      <c r="P12" s="43">
        <f t="shared" ref="P12:P17" si="13">ROUND((L12/C12)*100,1)</f>
        <v>100</v>
      </c>
      <c r="Q12" s="43">
        <f t="shared" ref="Q12:Q17" si="14">ROUND(((G12-I12)/C12)*100,1)</f>
        <v>183.3</v>
      </c>
      <c r="R12" s="43">
        <f t="shared" ref="R12:R17" si="15">ROUND((G12/C12)*100,1)</f>
        <v>2216.6999999999998</v>
      </c>
      <c r="S12">
        <f>RANK(O12,($O$9:$O$17,$O$22:$O$30),0)</f>
        <v>7</v>
      </c>
      <c r="T12">
        <f>RANK(P12,($P$9:$P$17,$P$22:$P$30),0)</f>
        <v>11</v>
      </c>
      <c r="U12" s="48">
        <f t="shared" si="7"/>
        <v>11</v>
      </c>
      <c r="V12">
        <f>RANK(Q12,($Q$9:$Q$17,$Q$22:$Q$30),0)</f>
        <v>5</v>
      </c>
      <c r="W12" s="48" t="str">
        <f t="shared" si="8"/>
        <v>05</v>
      </c>
      <c r="X12">
        <f>RANK(R12,($R$9:$R$17,$R$22:$R$30),0)</f>
        <v>15</v>
      </c>
      <c r="Y12" s="48">
        <f t="shared" si="9"/>
        <v>15</v>
      </c>
      <c r="Z12">
        <f t="shared" si="10"/>
        <v>7110515</v>
      </c>
      <c r="AA12">
        <f>RANK(Z12,($Z$9:$Z$17,$Z$22:$Z$30),1)</f>
        <v>7</v>
      </c>
      <c r="AB12" t="str">
        <f t="shared" ref="AB12:AB17" si="16">+B12</f>
        <v xml:space="preserve">SG Neuthard/Büchenau </v>
      </c>
      <c r="AC12" t="str">
        <f t="shared" ref="AC12:AC17" si="17">CONCATENATE("LL AES"," ",A12)</f>
        <v>LL AES 5</v>
      </c>
    </row>
    <row r="13" spans="1:29" x14ac:dyDescent="0.3">
      <c r="A13" s="33">
        <v>6</v>
      </c>
      <c r="B13" t="s">
        <v>250</v>
      </c>
      <c r="C13" s="33">
        <v>15</v>
      </c>
      <c r="D13" s="33">
        <v>8</v>
      </c>
      <c r="E13" s="33">
        <v>0</v>
      </c>
      <c r="F13" s="33">
        <v>7</v>
      </c>
      <c r="G13" s="33">
        <v>347</v>
      </c>
      <c r="H13" t="s">
        <v>221</v>
      </c>
      <c r="I13" s="27">
        <v>324</v>
      </c>
      <c r="J13" s="33">
        <v>14</v>
      </c>
      <c r="K13" t="s">
        <v>221</v>
      </c>
      <c r="L13" s="27">
        <v>14</v>
      </c>
      <c r="M13" s="41" t="s">
        <v>421</v>
      </c>
      <c r="N13" t="str">
        <f t="shared" si="11"/>
        <v>LL Ranking ohne Aufsteiger 9</v>
      </c>
      <c r="O13" s="43">
        <f t="shared" si="12"/>
        <v>93.3</v>
      </c>
      <c r="P13" s="43">
        <f t="shared" si="13"/>
        <v>93.3</v>
      </c>
      <c r="Q13" s="43">
        <f t="shared" si="14"/>
        <v>153.30000000000001</v>
      </c>
      <c r="R13" s="43">
        <f t="shared" si="15"/>
        <v>2313.3000000000002</v>
      </c>
      <c r="S13">
        <f>RANK(O13,($O$9:$O$17,$O$22:$O$30),0)</f>
        <v>9</v>
      </c>
      <c r="T13">
        <f>RANK(P13,($P$9:$P$17,$P$22:$P$30),0)</f>
        <v>12</v>
      </c>
      <c r="U13" s="48">
        <f t="shared" si="7"/>
        <v>12</v>
      </c>
      <c r="V13">
        <f>RANK(Q13,($Q$9:$Q$17,$Q$22:$Q$30),0)</f>
        <v>8</v>
      </c>
      <c r="W13" s="48" t="str">
        <f t="shared" si="8"/>
        <v>08</v>
      </c>
      <c r="X13">
        <f>RANK(R13,($R$9:$R$17,$R$22:$R$30),0)</f>
        <v>12</v>
      </c>
      <c r="Y13" s="48">
        <f t="shared" si="9"/>
        <v>12</v>
      </c>
      <c r="Z13">
        <f t="shared" si="10"/>
        <v>9120812</v>
      </c>
      <c r="AA13">
        <f>RANK(Z13,($Z$9:$Z$17,$Z$22:$Z$30),1)</f>
        <v>9</v>
      </c>
      <c r="AB13" t="str">
        <f t="shared" si="16"/>
        <v>Turnerschaft Durlach</v>
      </c>
      <c r="AC13" t="str">
        <f t="shared" si="17"/>
        <v>LL AES 6</v>
      </c>
    </row>
    <row r="14" spans="1:29" x14ac:dyDescent="0.3">
      <c r="A14" s="33">
        <v>7</v>
      </c>
      <c r="B14" t="s">
        <v>254</v>
      </c>
      <c r="C14" s="33">
        <v>17</v>
      </c>
      <c r="D14" s="33">
        <v>7</v>
      </c>
      <c r="E14" s="33">
        <v>0</v>
      </c>
      <c r="F14" s="33">
        <v>10</v>
      </c>
      <c r="G14" s="33">
        <v>386</v>
      </c>
      <c r="H14" t="s">
        <v>221</v>
      </c>
      <c r="I14" s="27">
        <v>421</v>
      </c>
      <c r="J14" s="33">
        <v>14</v>
      </c>
      <c r="K14" t="s">
        <v>221</v>
      </c>
      <c r="L14" s="27">
        <v>20</v>
      </c>
      <c r="M14" s="41" t="s">
        <v>421</v>
      </c>
      <c r="N14" t="str">
        <f t="shared" si="11"/>
        <v>LL Ranking ohne Aufsteiger 11</v>
      </c>
      <c r="O14" s="43">
        <f t="shared" si="12"/>
        <v>82.4</v>
      </c>
      <c r="P14" s="43">
        <f t="shared" si="13"/>
        <v>117.6</v>
      </c>
      <c r="Q14" s="43">
        <f t="shared" si="14"/>
        <v>-205.9</v>
      </c>
      <c r="R14" s="43">
        <f t="shared" si="15"/>
        <v>2270.6</v>
      </c>
      <c r="S14">
        <f>RANK(O14,($O$9:$O$17,$O$22:$O$30),0)</f>
        <v>11</v>
      </c>
      <c r="T14">
        <f>RANK(P14,($P$9:$P$17,$P$22:$P$30),0)</f>
        <v>8</v>
      </c>
      <c r="U14" s="48" t="str">
        <f t="shared" si="7"/>
        <v>08</v>
      </c>
      <c r="V14">
        <f>RANK(Q14,($Q$9:$Q$17,$Q$22:$Q$30),0)</f>
        <v>13</v>
      </c>
      <c r="W14" s="48">
        <f t="shared" si="8"/>
        <v>13</v>
      </c>
      <c r="X14">
        <f>RANK(R14,($R$9:$R$17,$R$22:$R$30),0)</f>
        <v>13</v>
      </c>
      <c r="Y14" s="48">
        <f t="shared" si="9"/>
        <v>13</v>
      </c>
      <c r="Z14">
        <f t="shared" si="10"/>
        <v>11081313</v>
      </c>
      <c r="AA14">
        <f>RANK(Z14,($Z$9:$Z$17,$Z$22:$Z$30),1)</f>
        <v>11</v>
      </c>
      <c r="AB14" t="str">
        <f t="shared" si="16"/>
        <v>SG Pforzheim/Eutingen</v>
      </c>
      <c r="AC14" t="str">
        <f t="shared" si="17"/>
        <v>LL AES 7</v>
      </c>
    </row>
    <row r="15" spans="1:29" x14ac:dyDescent="0.3">
      <c r="A15" s="33">
        <v>8</v>
      </c>
      <c r="B15" t="s">
        <v>256</v>
      </c>
      <c r="C15" s="33">
        <v>16</v>
      </c>
      <c r="D15" s="33">
        <v>3</v>
      </c>
      <c r="E15" s="33">
        <v>1</v>
      </c>
      <c r="F15" s="33">
        <v>12</v>
      </c>
      <c r="G15" s="33">
        <v>333</v>
      </c>
      <c r="H15" t="s">
        <v>221</v>
      </c>
      <c r="I15" s="27">
        <v>411</v>
      </c>
      <c r="J15" s="33">
        <v>7</v>
      </c>
      <c r="K15" t="s">
        <v>221</v>
      </c>
      <c r="L15" s="27">
        <v>25</v>
      </c>
      <c r="M15" s="41" t="s">
        <v>421</v>
      </c>
      <c r="N15" t="str">
        <f t="shared" si="11"/>
        <v>LL Ranking ohne Aufsteiger 15</v>
      </c>
      <c r="O15" s="43">
        <f t="shared" si="12"/>
        <v>43.8</v>
      </c>
      <c r="P15" s="43">
        <f t="shared" si="13"/>
        <v>156.30000000000001</v>
      </c>
      <c r="Q15" s="43">
        <f t="shared" si="14"/>
        <v>-487.5</v>
      </c>
      <c r="R15" s="43">
        <f t="shared" si="15"/>
        <v>2081.3000000000002</v>
      </c>
      <c r="S15">
        <f>RANK(O15,($O$9:$O$17,$O$22:$O$30),0)</f>
        <v>15</v>
      </c>
      <c r="T15">
        <f>RANK(P15,($P$9:$P$17,$P$22:$P$30),0)</f>
        <v>4</v>
      </c>
      <c r="U15" s="48" t="str">
        <f t="shared" si="7"/>
        <v>04</v>
      </c>
      <c r="V15">
        <f>RANK(Q15,($Q$9:$Q$17,$Q$22:$Q$30),0)</f>
        <v>15</v>
      </c>
      <c r="W15" s="48">
        <f t="shared" si="8"/>
        <v>15</v>
      </c>
      <c r="X15">
        <f>RANK(R15,($R$9:$R$17,$R$22:$R$30),0)</f>
        <v>16</v>
      </c>
      <c r="Y15" s="48">
        <f t="shared" si="9"/>
        <v>16</v>
      </c>
      <c r="Z15">
        <f t="shared" si="10"/>
        <v>15041516</v>
      </c>
      <c r="AA15">
        <f>RANK(Z15,($Z$9:$Z$17,$Z$22:$Z$30),1)</f>
        <v>15</v>
      </c>
      <c r="AB15" t="str">
        <f t="shared" si="16"/>
        <v>HC Neuenbürg 2000</v>
      </c>
      <c r="AC15" t="str">
        <f t="shared" si="17"/>
        <v>LL AES 8</v>
      </c>
    </row>
    <row r="16" spans="1:29" x14ac:dyDescent="0.3">
      <c r="A16" s="33">
        <v>9</v>
      </c>
      <c r="B16" t="s">
        <v>248</v>
      </c>
      <c r="C16" s="33">
        <v>17</v>
      </c>
      <c r="D16" s="33">
        <v>2</v>
      </c>
      <c r="E16" s="33">
        <v>1</v>
      </c>
      <c r="F16" s="33">
        <v>14</v>
      </c>
      <c r="G16" s="33">
        <v>316</v>
      </c>
      <c r="H16" t="s">
        <v>221</v>
      </c>
      <c r="I16" s="27">
        <v>476</v>
      </c>
      <c r="J16" s="33">
        <v>5</v>
      </c>
      <c r="K16" t="s">
        <v>221</v>
      </c>
      <c r="L16" s="27">
        <v>29</v>
      </c>
      <c r="M16" s="41" t="s">
        <v>421</v>
      </c>
      <c r="N16" t="str">
        <f t="shared" si="11"/>
        <v>LL Ranking ohne Aufsteiger 17</v>
      </c>
      <c r="O16" s="43">
        <f t="shared" si="12"/>
        <v>29.4</v>
      </c>
      <c r="P16" s="43">
        <f t="shared" si="13"/>
        <v>170.6</v>
      </c>
      <c r="Q16" s="43">
        <f t="shared" si="14"/>
        <v>-941.2</v>
      </c>
      <c r="R16" s="43">
        <f t="shared" si="15"/>
        <v>1858.8</v>
      </c>
      <c r="S16">
        <f>RANK(O16,($O$9:$O$17,$O$22:$O$30),0)</f>
        <v>17</v>
      </c>
      <c r="T16">
        <f>RANK(P16,($P$9:$P$17,$P$22:$P$30),0)</f>
        <v>2</v>
      </c>
      <c r="U16" s="48" t="str">
        <f t="shared" si="7"/>
        <v>02</v>
      </c>
      <c r="V16">
        <f>RANK(Q16,($Q$9:$Q$17,$Q$22:$Q$30),0)</f>
        <v>18</v>
      </c>
      <c r="W16" s="48">
        <f t="shared" si="8"/>
        <v>18</v>
      </c>
      <c r="X16">
        <f>RANK(R16,($R$9:$R$17,$R$22:$R$30),0)</f>
        <v>17</v>
      </c>
      <c r="Y16" s="48">
        <f t="shared" si="9"/>
        <v>17</v>
      </c>
      <c r="Z16">
        <f t="shared" si="10"/>
        <v>17021817</v>
      </c>
      <c r="AA16">
        <f>RANK(Z16,($Z$9:$Z$17,$Z$22:$Z$30),1)</f>
        <v>17</v>
      </c>
      <c r="AB16" t="str">
        <f t="shared" si="16"/>
        <v>SV Langensteinbach</v>
      </c>
      <c r="AC16" t="str">
        <f t="shared" si="17"/>
        <v>LL AES 9</v>
      </c>
    </row>
    <row r="17" spans="1:30" x14ac:dyDescent="0.3">
      <c r="A17" s="33">
        <v>10</v>
      </c>
      <c r="B17" t="s">
        <v>252</v>
      </c>
      <c r="C17" s="33">
        <v>18</v>
      </c>
      <c r="D17" s="33">
        <v>1</v>
      </c>
      <c r="E17" s="33">
        <v>2</v>
      </c>
      <c r="F17" s="33">
        <v>15</v>
      </c>
      <c r="G17" s="33">
        <v>275</v>
      </c>
      <c r="H17" t="s">
        <v>221</v>
      </c>
      <c r="I17" s="27">
        <v>408</v>
      </c>
      <c r="J17" s="33">
        <v>1</v>
      </c>
      <c r="K17" t="s">
        <v>221</v>
      </c>
      <c r="L17" s="27">
        <v>32</v>
      </c>
      <c r="M17" s="41" t="s">
        <v>421</v>
      </c>
      <c r="N17" t="str">
        <f t="shared" si="11"/>
        <v>LL Ranking ohne Aufsteiger 18</v>
      </c>
      <c r="O17" s="43">
        <f t="shared" si="12"/>
        <v>5.6</v>
      </c>
      <c r="P17" s="43">
        <f t="shared" si="13"/>
        <v>177.8</v>
      </c>
      <c r="Q17" s="43">
        <f t="shared" si="14"/>
        <v>-738.9</v>
      </c>
      <c r="R17" s="43">
        <f t="shared" si="15"/>
        <v>1527.8</v>
      </c>
      <c r="S17">
        <f>RANK(O17,($O$9:$O$17,$O$22:$O$30),0)</f>
        <v>18</v>
      </c>
      <c r="T17">
        <f>RANK(P17,($P$9:$P$17,$P$22:$P$30),0)</f>
        <v>1</v>
      </c>
      <c r="U17" s="48" t="str">
        <f t="shared" si="7"/>
        <v>01</v>
      </c>
      <c r="V17">
        <f>RANK(Q17,($Q$9:$Q$17,$Q$22:$Q$30),0)</f>
        <v>17</v>
      </c>
      <c r="W17" s="48">
        <f t="shared" si="8"/>
        <v>17</v>
      </c>
      <c r="X17">
        <f>RANK(R17,($R$9:$R$17,$R$22:$R$30),0)</f>
        <v>18</v>
      </c>
      <c r="Y17" s="48">
        <f t="shared" si="9"/>
        <v>18</v>
      </c>
      <c r="Z17">
        <f t="shared" si="10"/>
        <v>18011718</v>
      </c>
      <c r="AA17">
        <f>RANK(Z17,($Z$9:$Z$17,$Z$22:$Z$30),1)</f>
        <v>18</v>
      </c>
      <c r="AB17" t="str">
        <f t="shared" si="16"/>
        <v>SG Niefern/Mühlacker</v>
      </c>
      <c r="AC17" t="str">
        <f t="shared" si="17"/>
        <v>LL AES 10</v>
      </c>
    </row>
    <row r="19" spans="1:30" ht="15.6" x14ac:dyDescent="0.35">
      <c r="A19" s="30" t="s">
        <v>257</v>
      </c>
    </row>
    <row r="20" spans="1:30" x14ac:dyDescent="0.3">
      <c r="C20" s="31" t="s">
        <v>214</v>
      </c>
      <c r="D20" s="31" t="s">
        <v>215</v>
      </c>
      <c r="E20" s="31" t="s">
        <v>216</v>
      </c>
      <c r="F20" s="31" t="s">
        <v>217</v>
      </c>
      <c r="H20" s="32" t="s">
        <v>218</v>
      </c>
      <c r="K20" s="32" t="s">
        <v>219</v>
      </c>
    </row>
    <row r="21" spans="1:30" x14ac:dyDescent="0.3">
      <c r="A21" s="33">
        <v>1</v>
      </c>
      <c r="B21" t="s">
        <v>264</v>
      </c>
      <c r="C21" s="33">
        <v>16</v>
      </c>
      <c r="D21" s="33">
        <v>13</v>
      </c>
      <c r="E21" s="33">
        <v>0</v>
      </c>
      <c r="F21" s="33">
        <v>3</v>
      </c>
      <c r="G21" s="33">
        <v>513</v>
      </c>
      <c r="H21" t="s">
        <v>221</v>
      </c>
      <c r="I21" s="27">
        <v>435</v>
      </c>
      <c r="J21" s="33">
        <v>26</v>
      </c>
      <c r="K21" t="s">
        <v>221</v>
      </c>
      <c r="L21" s="27">
        <v>6</v>
      </c>
      <c r="M21" s="41" t="s">
        <v>429</v>
      </c>
      <c r="N21" s="49" t="str">
        <f t="shared" ref="N21:N30" si="18">CONCATENATE(M21," ",AA21)</f>
        <v>LL 2</v>
      </c>
      <c r="O21" s="43">
        <f t="shared" ref="O21:O30" si="19">ROUND((J21/C21)*100,1)</f>
        <v>162.5</v>
      </c>
      <c r="P21" s="43">
        <f t="shared" ref="P21:P30" si="20">ROUND((L21/C21)*100,1)</f>
        <v>37.5</v>
      </c>
      <c r="Q21" s="43">
        <f t="shared" ref="Q21:Q30" si="21">ROUND(((G21-I21)/C21)*100,1)</f>
        <v>487.5</v>
      </c>
      <c r="R21" s="43">
        <f t="shared" ref="R21:R30" si="22">ROUND((G21/C21)*100,1)</f>
        <v>3206.3</v>
      </c>
      <c r="S21" s="49">
        <f>RANK(O21,($O$8,$O$21),0)</f>
        <v>2</v>
      </c>
      <c r="T21" s="49">
        <f>RANK(P21,($P$8,$P$21),1)</f>
        <v>2</v>
      </c>
      <c r="U21" s="50" t="str">
        <f t="shared" ref="U21:U22" si="23">IF(LEN(T21)=1,CONCATENATE("0",T21),T21)</f>
        <v>02</v>
      </c>
      <c r="V21" s="49">
        <f>RANK(Q21,($Q$8,$Q$21),0)</f>
        <v>2</v>
      </c>
      <c r="W21" s="50" t="str">
        <f t="shared" ref="W21:W22" si="24">IF(LEN(V21)=1,CONCATENATE("0",V21),V21)</f>
        <v>02</v>
      </c>
      <c r="X21" s="49">
        <f>RANK(R21,($R$8,$R$21),0)</f>
        <v>1</v>
      </c>
      <c r="Y21" s="50" t="str">
        <f t="shared" ref="Y21:Y22" si="25">IF(LEN(X21)=1,CONCATENATE("0",X21),X21)</f>
        <v>01</v>
      </c>
      <c r="Z21" s="49">
        <f t="shared" ref="Z21:Z22" si="26">ABS(CONCATENATE(S21,U21,W21,Y21))</f>
        <v>2020201</v>
      </c>
      <c r="AA21" s="49">
        <f>RANK(Z21,($Z$8,$Z$21),1)</f>
        <v>2</v>
      </c>
      <c r="AB21" t="str">
        <f t="shared" ref="AB21:AB30" si="27">+B21</f>
        <v>SGH Waldbrunn/Eberbach</v>
      </c>
      <c r="AC21" t="str">
        <f t="shared" ref="AC21:AC30" si="28">CONCATENATE("LL RNT"," ",A21)</f>
        <v>LL RNT 1</v>
      </c>
      <c r="AD21" t="str">
        <f>+AB21</f>
        <v>SGH Waldbrunn/Eberbach</v>
      </c>
    </row>
    <row r="22" spans="1:30" x14ac:dyDescent="0.3">
      <c r="A22" s="33">
        <v>2</v>
      </c>
      <c r="B22" t="s">
        <v>262</v>
      </c>
      <c r="C22" s="33">
        <v>17</v>
      </c>
      <c r="D22" s="33">
        <v>12</v>
      </c>
      <c r="E22" s="33">
        <v>2</v>
      </c>
      <c r="F22" s="33">
        <v>3</v>
      </c>
      <c r="G22" s="33">
        <v>490</v>
      </c>
      <c r="H22" t="s">
        <v>221</v>
      </c>
      <c r="I22" s="27">
        <v>460</v>
      </c>
      <c r="J22" s="33">
        <v>26</v>
      </c>
      <c r="K22" t="s">
        <v>221</v>
      </c>
      <c r="L22" s="27">
        <v>8</v>
      </c>
      <c r="M22" s="41" t="s">
        <v>421</v>
      </c>
      <c r="N22" t="str">
        <f t="shared" si="18"/>
        <v>LL Ranking ohne Aufsteiger 2</v>
      </c>
      <c r="O22" s="43">
        <f t="shared" si="19"/>
        <v>152.9</v>
      </c>
      <c r="P22" s="43">
        <f t="shared" si="20"/>
        <v>47.1</v>
      </c>
      <c r="Q22" s="43">
        <f t="shared" si="21"/>
        <v>176.5</v>
      </c>
      <c r="R22" s="43">
        <f t="shared" si="22"/>
        <v>2882.4</v>
      </c>
      <c r="S22">
        <f>RANK(O22,($O$9:$O$17,$O$22:$O$30),0)</f>
        <v>2</v>
      </c>
      <c r="T22">
        <f>RANK(P22,($P$9:$P$17,$P$22:$P$30),0)</f>
        <v>17</v>
      </c>
      <c r="U22" s="48">
        <f t="shared" si="23"/>
        <v>17</v>
      </c>
      <c r="V22">
        <f>RANK(Q22,($Q$9:$Q$17,$Q$22:$Q$30),0)</f>
        <v>6</v>
      </c>
      <c r="W22" s="48" t="str">
        <f t="shared" si="24"/>
        <v>06</v>
      </c>
      <c r="X22">
        <f>RANK(R22,($R$9:$R$17,$R$22:$R$30),0)</f>
        <v>6</v>
      </c>
      <c r="Y22" s="48" t="str">
        <f t="shared" si="25"/>
        <v>06</v>
      </c>
      <c r="Z22">
        <f t="shared" si="26"/>
        <v>2170606</v>
      </c>
      <c r="AA22">
        <f>RANK(Z22,($Z$9:$Z$17,$Z$22:$Z$30),1)</f>
        <v>2</v>
      </c>
      <c r="AB22" t="str">
        <f t="shared" si="27"/>
        <v>HSG Bergstraße</v>
      </c>
      <c r="AC22" t="str">
        <f t="shared" si="28"/>
        <v>LL RNT 2</v>
      </c>
      <c r="AD22" t="str">
        <f t="shared" ref="AD22:AD30" si="29">+AB22</f>
        <v>HSG Bergstraße</v>
      </c>
    </row>
    <row r="23" spans="1:30" x14ac:dyDescent="0.3">
      <c r="A23" s="33">
        <v>3</v>
      </c>
      <c r="B23" t="s">
        <v>265</v>
      </c>
      <c r="C23" s="33">
        <v>16</v>
      </c>
      <c r="D23" s="33">
        <v>11</v>
      </c>
      <c r="E23" s="33">
        <v>0</v>
      </c>
      <c r="F23" s="33">
        <v>5</v>
      </c>
      <c r="G23" s="33">
        <v>494</v>
      </c>
      <c r="H23" t="s">
        <v>221</v>
      </c>
      <c r="I23" s="27">
        <v>417</v>
      </c>
      <c r="J23" s="33">
        <v>22</v>
      </c>
      <c r="K23" t="s">
        <v>221</v>
      </c>
      <c r="L23" s="27">
        <v>10</v>
      </c>
      <c r="M23" s="41" t="s">
        <v>421</v>
      </c>
      <c r="N23" t="str">
        <f t="shared" si="18"/>
        <v>LL Ranking ohne Aufsteiger 3</v>
      </c>
      <c r="O23" s="43">
        <f t="shared" si="19"/>
        <v>137.5</v>
      </c>
      <c r="P23" s="43">
        <f t="shared" si="20"/>
        <v>62.5</v>
      </c>
      <c r="Q23" s="43">
        <f t="shared" si="21"/>
        <v>481.3</v>
      </c>
      <c r="R23" s="43">
        <f t="shared" si="22"/>
        <v>3087.5</v>
      </c>
      <c r="S23">
        <f>RANK(O23,($O$9:$O$17,$O$22:$O$30),0)</f>
        <v>3</v>
      </c>
      <c r="T23">
        <f>RANK(P23,($P$9:$P$17,$P$22:$P$30),0)</f>
        <v>15</v>
      </c>
      <c r="U23" s="48">
        <f t="shared" ref="U23:U30" si="30">IF(LEN(T23)=1,CONCATENATE("0",T23),T23)</f>
        <v>15</v>
      </c>
      <c r="V23">
        <f>RANK(Q23,($Q$9:$Q$17,$Q$22:$Q$30),0)</f>
        <v>3</v>
      </c>
      <c r="W23" s="48" t="str">
        <f t="shared" ref="W23:W30" si="31">IF(LEN(V23)=1,CONCATENATE("0",V23),V23)</f>
        <v>03</v>
      </c>
      <c r="X23">
        <f>RANK(R23,($R$9:$R$17,$R$22:$R$30),0)</f>
        <v>2</v>
      </c>
      <c r="Y23" s="48" t="str">
        <f t="shared" ref="Y23:Y30" si="32">IF(LEN(X23)=1,CONCATENATE("0",X23),X23)</f>
        <v>02</v>
      </c>
      <c r="Z23">
        <f t="shared" ref="Z23:Z30" si="33">ABS(CONCATENATE(S23,U23,W23,Y23))</f>
        <v>3150302</v>
      </c>
      <c r="AA23">
        <f>RANK(Z23,($Z$9:$Z$17,$Z$22:$Z$30),1)</f>
        <v>3</v>
      </c>
      <c r="AB23" t="str">
        <f t="shared" si="27"/>
        <v>HG Oftersheim/Schwetzingen 2</v>
      </c>
      <c r="AC23" t="str">
        <f t="shared" si="28"/>
        <v>LL RNT 3</v>
      </c>
      <c r="AD23" t="str">
        <f t="shared" si="29"/>
        <v>HG Oftersheim/Schwetzingen 2</v>
      </c>
    </row>
    <row r="24" spans="1:30" x14ac:dyDescent="0.3">
      <c r="A24" s="33">
        <v>4</v>
      </c>
      <c r="B24" t="s">
        <v>266</v>
      </c>
      <c r="C24" s="33">
        <v>16</v>
      </c>
      <c r="D24" s="33">
        <v>10</v>
      </c>
      <c r="E24" s="33">
        <v>0</v>
      </c>
      <c r="F24" s="33">
        <v>6</v>
      </c>
      <c r="G24" s="33">
        <v>512</v>
      </c>
      <c r="H24" t="s">
        <v>221</v>
      </c>
      <c r="I24" s="27">
        <v>502</v>
      </c>
      <c r="J24" s="33">
        <v>20</v>
      </c>
      <c r="K24" t="s">
        <v>221</v>
      </c>
      <c r="L24" s="27">
        <v>12</v>
      </c>
      <c r="M24" s="41" t="s">
        <v>421</v>
      </c>
      <c r="N24" t="str">
        <f t="shared" si="18"/>
        <v>LL Ranking ohne Aufsteiger 5</v>
      </c>
      <c r="O24" s="43">
        <f t="shared" si="19"/>
        <v>125</v>
      </c>
      <c r="P24" s="43">
        <f t="shared" si="20"/>
        <v>75</v>
      </c>
      <c r="Q24" s="43">
        <f t="shared" si="21"/>
        <v>62.5</v>
      </c>
      <c r="R24" s="43">
        <f t="shared" si="22"/>
        <v>3200</v>
      </c>
      <c r="S24">
        <f>RANK(O24,($O$9:$O$17,$O$22:$O$30),0)</f>
        <v>5</v>
      </c>
      <c r="T24">
        <f>RANK(P24,($P$9:$P$17,$P$22:$P$30),0)</f>
        <v>13</v>
      </c>
      <c r="U24" s="48">
        <f t="shared" si="30"/>
        <v>13</v>
      </c>
      <c r="V24">
        <f>RANK(Q24,($Q$9:$Q$17,$Q$22:$Q$30),0)</f>
        <v>9</v>
      </c>
      <c r="W24" s="48" t="str">
        <f t="shared" si="31"/>
        <v>09</v>
      </c>
      <c r="X24">
        <f>RANK(R24,($R$9:$R$17,$R$22:$R$30),0)</f>
        <v>1</v>
      </c>
      <c r="Y24" s="48" t="str">
        <f t="shared" si="32"/>
        <v>01</v>
      </c>
      <c r="Z24">
        <f t="shared" si="33"/>
        <v>5130901</v>
      </c>
      <c r="AA24">
        <f>RANK(Z24,($Z$9:$Z$17,$Z$22:$Z$30),1)</f>
        <v>5</v>
      </c>
      <c r="AB24" t="str">
        <f t="shared" si="27"/>
        <v>SG Nußloch 2</v>
      </c>
      <c r="AC24" t="str">
        <f t="shared" si="28"/>
        <v>LL RNT 4</v>
      </c>
      <c r="AD24" t="str">
        <f t="shared" si="29"/>
        <v>SG Nußloch 2</v>
      </c>
    </row>
    <row r="25" spans="1:30" x14ac:dyDescent="0.3">
      <c r="A25" s="33">
        <v>5</v>
      </c>
      <c r="B25" t="s">
        <v>259</v>
      </c>
      <c r="C25" s="33">
        <v>17</v>
      </c>
      <c r="D25" s="33">
        <v>8</v>
      </c>
      <c r="E25" s="33">
        <v>0</v>
      </c>
      <c r="F25" s="33">
        <v>9</v>
      </c>
      <c r="G25" s="33">
        <v>498</v>
      </c>
      <c r="H25" t="s">
        <v>221</v>
      </c>
      <c r="I25" s="27">
        <v>469</v>
      </c>
      <c r="J25" s="33">
        <v>16</v>
      </c>
      <c r="K25" t="s">
        <v>221</v>
      </c>
      <c r="L25" s="27">
        <v>18</v>
      </c>
      <c r="M25" s="41" t="s">
        <v>421</v>
      </c>
      <c r="N25" t="str">
        <f t="shared" si="18"/>
        <v>LL Ranking ohne Aufsteiger 8</v>
      </c>
      <c r="O25" s="43">
        <f t="shared" si="19"/>
        <v>94.1</v>
      </c>
      <c r="P25" s="43">
        <f t="shared" si="20"/>
        <v>105.9</v>
      </c>
      <c r="Q25" s="43">
        <f t="shared" si="21"/>
        <v>170.6</v>
      </c>
      <c r="R25" s="43">
        <f t="shared" si="22"/>
        <v>2929.4</v>
      </c>
      <c r="S25">
        <f>RANK(O25,($O$9:$O$17,$O$22:$O$30),0)</f>
        <v>8</v>
      </c>
      <c r="T25">
        <f>RANK(P25,($P$9:$P$17,$P$22:$P$30),0)</f>
        <v>10</v>
      </c>
      <c r="U25" s="48">
        <f t="shared" si="30"/>
        <v>10</v>
      </c>
      <c r="V25">
        <f>RANK(Q25,($Q$9:$Q$17,$Q$22:$Q$30),0)</f>
        <v>7</v>
      </c>
      <c r="W25" s="48" t="str">
        <f t="shared" si="31"/>
        <v>07</v>
      </c>
      <c r="X25">
        <f>RANK(R25,($R$9:$R$17,$R$22:$R$30),0)</f>
        <v>3</v>
      </c>
      <c r="Y25" s="48" t="str">
        <f t="shared" si="32"/>
        <v>03</v>
      </c>
      <c r="Z25">
        <f t="shared" si="33"/>
        <v>8100703</v>
      </c>
      <c r="AA25">
        <f>RANK(Z25,($Z$9:$Z$17,$Z$22:$Z$30),1)</f>
        <v>8</v>
      </c>
      <c r="AB25" t="str">
        <f t="shared" si="27"/>
        <v>Saase3 Leutershausen Handball 2</v>
      </c>
      <c r="AC25" t="str">
        <f t="shared" si="28"/>
        <v>LL RNT 5</v>
      </c>
      <c r="AD25" t="str">
        <f t="shared" si="29"/>
        <v>Saase3 Leutershausen Handball 2</v>
      </c>
    </row>
    <row r="26" spans="1:30" x14ac:dyDescent="0.3">
      <c r="A26" s="33">
        <v>6</v>
      </c>
      <c r="B26" t="s">
        <v>260</v>
      </c>
      <c r="C26" s="33">
        <v>17</v>
      </c>
      <c r="D26" s="33">
        <v>7</v>
      </c>
      <c r="E26" s="33">
        <v>1</v>
      </c>
      <c r="F26" s="33">
        <v>9</v>
      </c>
      <c r="G26" s="33">
        <v>495</v>
      </c>
      <c r="H26" t="s">
        <v>221</v>
      </c>
      <c r="I26" s="27">
        <v>515</v>
      </c>
      <c r="J26" s="33">
        <v>15</v>
      </c>
      <c r="K26" t="s">
        <v>221</v>
      </c>
      <c r="L26" s="27">
        <v>19</v>
      </c>
      <c r="M26" s="41" t="s">
        <v>421</v>
      </c>
      <c r="N26" t="str">
        <f t="shared" si="18"/>
        <v>LL Ranking ohne Aufsteiger 10</v>
      </c>
      <c r="O26" s="43">
        <f t="shared" si="19"/>
        <v>88.2</v>
      </c>
      <c r="P26" s="43">
        <f t="shared" si="20"/>
        <v>111.8</v>
      </c>
      <c r="Q26" s="43">
        <f t="shared" si="21"/>
        <v>-117.6</v>
      </c>
      <c r="R26" s="43">
        <f t="shared" si="22"/>
        <v>2911.8</v>
      </c>
      <c r="S26">
        <f>RANK(O26,($O$9:$O$17,$O$22:$O$30),0)</f>
        <v>10</v>
      </c>
      <c r="T26">
        <f>RANK(P26,($P$9:$P$17,$P$22:$P$30),0)</f>
        <v>9</v>
      </c>
      <c r="U26" s="48" t="str">
        <f t="shared" si="30"/>
        <v>09</v>
      </c>
      <c r="V26">
        <f>RANK(Q26,($Q$9:$Q$17,$Q$22:$Q$30),0)</f>
        <v>10</v>
      </c>
      <c r="W26" s="48">
        <f t="shared" si="31"/>
        <v>10</v>
      </c>
      <c r="X26">
        <f>RANK(R26,($R$9:$R$17,$R$22:$R$30),0)</f>
        <v>4</v>
      </c>
      <c r="Y26" s="48" t="str">
        <f t="shared" si="32"/>
        <v>04</v>
      </c>
      <c r="Z26">
        <f t="shared" si="33"/>
        <v>10091004</v>
      </c>
      <c r="AA26">
        <f>RANK(Z26,($Z$9:$Z$17,$Z$22:$Z$30),1)</f>
        <v>10</v>
      </c>
      <c r="AB26" t="str">
        <f t="shared" si="27"/>
        <v>TV Mosbach</v>
      </c>
      <c r="AC26" t="str">
        <f t="shared" si="28"/>
        <v>LL RNT 6</v>
      </c>
      <c r="AD26" t="str">
        <f t="shared" si="29"/>
        <v>TV Mosbach</v>
      </c>
    </row>
    <row r="27" spans="1:30" x14ac:dyDescent="0.3">
      <c r="A27" s="33">
        <v>7</v>
      </c>
      <c r="B27" t="s">
        <v>261</v>
      </c>
      <c r="C27" s="33">
        <v>17</v>
      </c>
      <c r="D27" s="33">
        <v>5</v>
      </c>
      <c r="E27" s="33">
        <v>2</v>
      </c>
      <c r="F27" s="33">
        <v>10</v>
      </c>
      <c r="G27" s="33">
        <v>493</v>
      </c>
      <c r="H27" t="s">
        <v>221</v>
      </c>
      <c r="I27" s="27">
        <v>522</v>
      </c>
      <c r="J27" s="33">
        <v>12</v>
      </c>
      <c r="K27" t="s">
        <v>221</v>
      </c>
      <c r="L27" s="27">
        <v>22</v>
      </c>
      <c r="M27" s="41" t="s">
        <v>421</v>
      </c>
      <c r="N27" t="str">
        <f t="shared" si="18"/>
        <v>LL Ranking ohne Aufsteiger 12</v>
      </c>
      <c r="O27" s="43">
        <f t="shared" si="19"/>
        <v>70.599999999999994</v>
      </c>
      <c r="P27" s="43">
        <f t="shared" si="20"/>
        <v>129.4</v>
      </c>
      <c r="Q27" s="43">
        <f t="shared" si="21"/>
        <v>-170.6</v>
      </c>
      <c r="R27" s="43">
        <f t="shared" si="22"/>
        <v>2900</v>
      </c>
      <c r="S27">
        <f>RANK(O27,($O$9:$O$17,$O$22:$O$30),0)</f>
        <v>12</v>
      </c>
      <c r="T27">
        <f>RANK(P27,($P$9:$P$17,$P$22:$P$30),0)</f>
        <v>7</v>
      </c>
      <c r="U27" s="48" t="str">
        <f t="shared" si="30"/>
        <v>07</v>
      </c>
      <c r="V27">
        <f>RANK(Q27,($Q$9:$Q$17,$Q$22:$Q$30),0)</f>
        <v>11</v>
      </c>
      <c r="W27" s="48">
        <f t="shared" si="31"/>
        <v>11</v>
      </c>
      <c r="X27">
        <f>RANK(R27,($R$9:$R$17,$R$22:$R$30),0)</f>
        <v>5</v>
      </c>
      <c r="Y27" s="48" t="str">
        <f t="shared" si="32"/>
        <v>05</v>
      </c>
      <c r="Z27">
        <f t="shared" si="33"/>
        <v>12071105</v>
      </c>
      <c r="AA27">
        <f>RANK(Z27,($Z$9:$Z$17,$Z$22:$Z$30),1)</f>
        <v>12</v>
      </c>
      <c r="AB27" t="str">
        <f t="shared" si="27"/>
        <v>TSV Rot-Malsch 2</v>
      </c>
      <c r="AC27" t="str">
        <f t="shared" si="28"/>
        <v>LL RNT 7</v>
      </c>
      <c r="AD27" t="str">
        <f t="shared" si="29"/>
        <v>TSV Rot-Malsch 2</v>
      </c>
    </row>
    <row r="28" spans="1:30" x14ac:dyDescent="0.3">
      <c r="A28" s="33">
        <v>8</v>
      </c>
      <c r="B28" t="s">
        <v>267</v>
      </c>
      <c r="C28" s="33">
        <v>17</v>
      </c>
      <c r="D28" s="33">
        <v>4</v>
      </c>
      <c r="E28" s="33">
        <v>3</v>
      </c>
      <c r="F28" s="33">
        <v>10</v>
      </c>
      <c r="G28" s="33">
        <v>386</v>
      </c>
      <c r="H28" t="s">
        <v>221</v>
      </c>
      <c r="I28" s="27">
        <v>445</v>
      </c>
      <c r="J28" s="33">
        <v>11</v>
      </c>
      <c r="K28" t="s">
        <v>221</v>
      </c>
      <c r="L28" s="27">
        <v>23</v>
      </c>
      <c r="M28" s="41" t="s">
        <v>421</v>
      </c>
      <c r="N28" t="str">
        <f t="shared" si="18"/>
        <v>LL Ranking ohne Aufsteiger 13</v>
      </c>
      <c r="O28" s="43">
        <f t="shared" si="19"/>
        <v>64.7</v>
      </c>
      <c r="P28" s="43">
        <f t="shared" si="20"/>
        <v>135.30000000000001</v>
      </c>
      <c r="Q28" s="43">
        <f t="shared" si="21"/>
        <v>-347.1</v>
      </c>
      <c r="R28" s="43">
        <f t="shared" si="22"/>
        <v>2270.6</v>
      </c>
      <c r="S28">
        <f>RANK(O28,($O$9:$O$17,$O$22:$O$30),0)</f>
        <v>13</v>
      </c>
      <c r="T28">
        <f>RANK(P28,($P$9:$P$17,$P$22:$P$30),0)</f>
        <v>5</v>
      </c>
      <c r="U28" s="48" t="str">
        <f t="shared" si="30"/>
        <v>05</v>
      </c>
      <c r="V28">
        <f>RANK(Q28,($Q$9:$Q$17,$Q$22:$Q$30),0)</f>
        <v>14</v>
      </c>
      <c r="W28" s="48">
        <f t="shared" si="31"/>
        <v>14</v>
      </c>
      <c r="X28">
        <f>RANK(R28,($R$9:$R$17,$R$22:$R$30),0)</f>
        <v>13</v>
      </c>
      <c r="Y28" s="48">
        <f t="shared" si="32"/>
        <v>13</v>
      </c>
      <c r="Z28">
        <f t="shared" si="33"/>
        <v>13051413</v>
      </c>
      <c r="AA28">
        <f>RANK(Z28,($Z$9:$Z$17,$Z$22:$Z$30),1)</f>
        <v>13</v>
      </c>
      <c r="AB28" t="str">
        <f t="shared" si="27"/>
        <v>TSV HD-Wieblingen</v>
      </c>
      <c r="AC28" t="str">
        <f t="shared" si="28"/>
        <v>LL RNT 8</v>
      </c>
      <c r="AD28" t="str">
        <f t="shared" si="29"/>
        <v>TSV HD-Wieblingen</v>
      </c>
    </row>
    <row r="29" spans="1:30" x14ac:dyDescent="0.3">
      <c r="A29" s="33">
        <v>9</v>
      </c>
      <c r="B29" t="s">
        <v>263</v>
      </c>
      <c r="C29" s="33">
        <v>16</v>
      </c>
      <c r="D29" s="33">
        <v>4</v>
      </c>
      <c r="E29" s="33">
        <v>3</v>
      </c>
      <c r="F29" s="33">
        <v>9</v>
      </c>
      <c r="G29" s="33">
        <v>446</v>
      </c>
      <c r="H29" t="s">
        <v>221</v>
      </c>
      <c r="I29" s="27">
        <v>474</v>
      </c>
      <c r="J29" s="33">
        <v>9</v>
      </c>
      <c r="K29" t="s">
        <v>221</v>
      </c>
      <c r="L29" s="27">
        <v>21</v>
      </c>
      <c r="M29" s="41" t="s">
        <v>421</v>
      </c>
      <c r="N29" t="str">
        <f t="shared" si="18"/>
        <v>LL Ranking ohne Aufsteiger 14</v>
      </c>
      <c r="O29" s="43">
        <f t="shared" si="19"/>
        <v>56.3</v>
      </c>
      <c r="P29" s="43">
        <f t="shared" si="20"/>
        <v>131.30000000000001</v>
      </c>
      <c r="Q29" s="43">
        <f t="shared" si="21"/>
        <v>-175</v>
      </c>
      <c r="R29" s="43">
        <f t="shared" si="22"/>
        <v>2787.5</v>
      </c>
      <c r="S29">
        <f>RANK(O29,($O$9:$O$17,$O$22:$O$30),0)</f>
        <v>14</v>
      </c>
      <c r="T29">
        <f>RANK(P29,($P$9:$P$17,$P$22:$P$30),0)</f>
        <v>6</v>
      </c>
      <c r="U29" s="48" t="str">
        <f t="shared" si="30"/>
        <v>06</v>
      </c>
      <c r="V29">
        <f>RANK(Q29,($Q$9:$Q$17,$Q$22:$Q$30),0)</f>
        <v>12</v>
      </c>
      <c r="W29" s="48">
        <f t="shared" si="31"/>
        <v>12</v>
      </c>
      <c r="X29">
        <f>RANK(R29,($R$9:$R$17,$R$22:$R$30),0)</f>
        <v>7</v>
      </c>
      <c r="Y29" s="48" t="str">
        <f t="shared" si="32"/>
        <v>07</v>
      </c>
      <c r="Z29">
        <f t="shared" si="33"/>
        <v>14061207</v>
      </c>
      <c r="AA29">
        <f>RANK(Z29,($Z$9:$Z$17,$Z$22:$Z$30),1)</f>
        <v>14</v>
      </c>
      <c r="AB29" t="str">
        <f t="shared" si="27"/>
        <v>TV Bammental</v>
      </c>
      <c r="AC29" t="str">
        <f t="shared" si="28"/>
        <v>LL RNT 9</v>
      </c>
      <c r="AD29" t="str">
        <f t="shared" si="29"/>
        <v>TV Bammental</v>
      </c>
    </row>
    <row r="30" spans="1:30" x14ac:dyDescent="0.3">
      <c r="A30" s="33">
        <v>10</v>
      </c>
      <c r="B30" t="s">
        <v>258</v>
      </c>
      <c r="C30" s="33">
        <v>17</v>
      </c>
      <c r="D30" s="33">
        <v>2</v>
      </c>
      <c r="E30" s="33">
        <v>3</v>
      </c>
      <c r="F30" s="33">
        <v>12</v>
      </c>
      <c r="G30" s="33">
        <v>402</v>
      </c>
      <c r="H30" t="s">
        <v>221</v>
      </c>
      <c r="I30" s="27">
        <v>490</v>
      </c>
      <c r="J30" s="33">
        <v>7</v>
      </c>
      <c r="K30" t="s">
        <v>221</v>
      </c>
      <c r="L30" s="27">
        <v>27</v>
      </c>
      <c r="M30" s="41" t="s">
        <v>421</v>
      </c>
      <c r="N30" t="str">
        <f t="shared" si="18"/>
        <v>LL Ranking ohne Aufsteiger 16</v>
      </c>
      <c r="O30" s="43">
        <f t="shared" si="19"/>
        <v>41.2</v>
      </c>
      <c r="P30" s="43">
        <f t="shared" si="20"/>
        <v>158.80000000000001</v>
      </c>
      <c r="Q30" s="43">
        <f t="shared" si="21"/>
        <v>-517.6</v>
      </c>
      <c r="R30" s="43">
        <f t="shared" si="22"/>
        <v>2364.6999999999998</v>
      </c>
      <c r="S30">
        <f>RANK(O30,($O$9:$O$17,$O$22:$O$30),0)</f>
        <v>16</v>
      </c>
      <c r="T30">
        <f>RANK(P30,($P$9:$P$17,$P$22:$P$30),0)</f>
        <v>3</v>
      </c>
      <c r="U30" s="48" t="str">
        <f t="shared" si="30"/>
        <v>03</v>
      </c>
      <c r="V30">
        <f>RANK(Q30,($Q$9:$Q$17,$Q$22:$Q$30),0)</f>
        <v>16</v>
      </c>
      <c r="W30" s="48">
        <f t="shared" si="31"/>
        <v>16</v>
      </c>
      <c r="X30">
        <f>RANK(R30,($R$9:$R$17,$R$22:$R$30),0)</f>
        <v>11</v>
      </c>
      <c r="Y30" s="48">
        <f t="shared" si="32"/>
        <v>11</v>
      </c>
      <c r="Z30">
        <f t="shared" si="33"/>
        <v>16031611</v>
      </c>
      <c r="AA30">
        <f>RANK(Z30,($Z$9:$Z$17,$Z$22:$Z$30),1)</f>
        <v>16</v>
      </c>
      <c r="AB30" t="str">
        <f t="shared" si="27"/>
        <v>SG Walldorf Astoria 1902 Frauen</v>
      </c>
      <c r="AC30" t="str">
        <f t="shared" si="28"/>
        <v>LL RNT 10</v>
      </c>
      <c r="AD30" t="str">
        <f t="shared" si="29"/>
        <v>SG Walldorf Astoria 1902 Frauen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DDC87-5FF1-4F83-9C73-0E05A5E40DB7}">
  <sheetPr>
    <tabColor rgb="FFFFFF99"/>
  </sheetPr>
  <dimension ref="A1:O115"/>
  <sheetViews>
    <sheetView zoomScaleNormal="100" workbookViewId="0">
      <pane ySplit="3" topLeftCell="A4" activePane="bottomLeft" state="frozen"/>
      <selection activeCell="M4" sqref="M4"/>
      <selection pane="bottomLeft" activeCell="M4" sqref="M4"/>
    </sheetView>
  </sheetViews>
  <sheetFormatPr baseColWidth="10" defaultColWidth="8.88671875" defaultRowHeight="14.4" x14ac:dyDescent="0.3"/>
  <cols>
    <col min="1" max="1" width="6" customWidth="1"/>
    <col min="2" max="2" width="48" customWidth="1"/>
    <col min="3" max="7" width="6" customWidth="1"/>
    <col min="8" max="8" width="2" customWidth="1"/>
    <col min="9" max="10" width="6" customWidth="1"/>
    <col min="11" max="11" width="2" customWidth="1"/>
    <col min="12" max="12" width="6" customWidth="1"/>
    <col min="13" max="13" width="16.21875" customWidth="1"/>
    <col min="14" max="14" width="9.88671875" customWidth="1"/>
    <col min="15" max="15" width="35.44140625" bestFit="1" customWidth="1"/>
  </cols>
  <sheetData>
    <row r="1" spans="1:15" ht="18" x14ac:dyDescent="0.35">
      <c r="A1" s="35" t="s">
        <v>317</v>
      </c>
      <c r="B1" s="34"/>
      <c r="D1">
        <f>COUNTA(B8:B29)</f>
        <v>19</v>
      </c>
    </row>
    <row r="2" spans="1:15" ht="16.8" x14ac:dyDescent="0.3">
      <c r="A2" s="28" t="s">
        <v>212</v>
      </c>
      <c r="D2" t="s">
        <v>532</v>
      </c>
      <c r="E2">
        <f>+'Tab F RNT'!E1/'Tab F AES'!D1</f>
        <v>1.4736842105263157</v>
      </c>
    </row>
    <row r="3" spans="1:15" x14ac:dyDescent="0.3">
      <c r="A3" s="42" t="str">
        <f>+'Tab M LL'!A3</f>
        <v>14.04.2025 - 20.04.2025</v>
      </c>
    </row>
    <row r="6" spans="1:15" ht="15.6" x14ac:dyDescent="0.35">
      <c r="A6" s="37" t="s">
        <v>551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5" x14ac:dyDescent="0.3">
      <c r="A7" s="36"/>
      <c r="B7" s="36"/>
      <c r="C7" s="38" t="s">
        <v>214</v>
      </c>
      <c r="D7" s="38" t="s">
        <v>215</v>
      </c>
      <c r="E7" s="38" t="s">
        <v>216</v>
      </c>
      <c r="F7" s="38" t="s">
        <v>217</v>
      </c>
      <c r="G7" s="36"/>
      <c r="H7" s="39" t="s">
        <v>218</v>
      </c>
      <c r="I7" s="36"/>
      <c r="J7" s="36"/>
      <c r="K7" s="39" t="s">
        <v>219</v>
      </c>
      <c r="L7" s="36"/>
      <c r="M7" s="36"/>
    </row>
    <row r="8" spans="1:15" x14ac:dyDescent="0.3">
      <c r="A8" s="40">
        <v>1</v>
      </c>
      <c r="B8" s="36" t="s">
        <v>288</v>
      </c>
      <c r="C8" s="40">
        <v>17</v>
      </c>
      <c r="D8" s="40">
        <v>15</v>
      </c>
      <c r="E8" s="40">
        <v>1</v>
      </c>
      <c r="F8" s="40">
        <v>1</v>
      </c>
      <c r="G8" s="40">
        <v>474</v>
      </c>
      <c r="H8" s="36" t="s">
        <v>221</v>
      </c>
      <c r="I8" s="41">
        <v>289</v>
      </c>
      <c r="J8" s="40">
        <v>31</v>
      </c>
      <c r="K8" s="36" t="s">
        <v>221</v>
      </c>
      <c r="L8" s="41">
        <v>3</v>
      </c>
      <c r="M8" s="41" t="s">
        <v>460</v>
      </c>
      <c r="N8" t="str">
        <f>CONCATENATE(M8," ",,A8)</f>
        <v>BzOL 1</v>
      </c>
      <c r="O8" t="str">
        <f t="shared" ref="O8:O17" si="0">+B8</f>
        <v>Post Südstadt Karlsruhe</v>
      </c>
    </row>
    <row r="9" spans="1:15" x14ac:dyDescent="0.3">
      <c r="A9" s="40">
        <v>2</v>
      </c>
      <c r="B9" s="36" t="s">
        <v>290</v>
      </c>
      <c r="C9" s="40">
        <v>16</v>
      </c>
      <c r="D9" s="40">
        <v>14</v>
      </c>
      <c r="E9" s="40">
        <v>1</v>
      </c>
      <c r="F9" s="40">
        <v>1</v>
      </c>
      <c r="G9" s="40">
        <v>525</v>
      </c>
      <c r="H9" s="36" t="s">
        <v>221</v>
      </c>
      <c r="I9" s="41">
        <v>346</v>
      </c>
      <c r="J9" s="40">
        <v>29</v>
      </c>
      <c r="K9" s="36" t="s">
        <v>221</v>
      </c>
      <c r="L9" s="41">
        <v>3</v>
      </c>
      <c r="M9" s="41" t="s">
        <v>460</v>
      </c>
      <c r="N9" t="str">
        <f t="shared" ref="N9:N17" si="1">CONCATENATE(M9," ",,A9)</f>
        <v>BzOL 2</v>
      </c>
      <c r="O9" t="str">
        <f t="shared" si="0"/>
        <v>SG Stutensee-Weingarten</v>
      </c>
    </row>
    <row r="10" spans="1:15" x14ac:dyDescent="0.3">
      <c r="A10" s="36">
        <v>3</v>
      </c>
      <c r="B10" s="36" t="s">
        <v>274</v>
      </c>
      <c r="C10" s="40">
        <v>17</v>
      </c>
      <c r="D10" s="40">
        <v>9</v>
      </c>
      <c r="E10" s="40">
        <v>1</v>
      </c>
      <c r="F10" s="40">
        <v>7</v>
      </c>
      <c r="G10" s="40">
        <v>377</v>
      </c>
      <c r="H10" s="36" t="s">
        <v>221</v>
      </c>
      <c r="I10" s="41">
        <v>368</v>
      </c>
      <c r="J10" s="40">
        <v>19</v>
      </c>
      <c r="K10" s="36" t="s">
        <v>221</v>
      </c>
      <c r="L10" s="41">
        <v>15</v>
      </c>
      <c r="M10" s="41" t="s">
        <v>460</v>
      </c>
      <c r="N10" t="str">
        <f t="shared" si="1"/>
        <v>BzOL 3</v>
      </c>
      <c r="O10" t="str">
        <f t="shared" si="0"/>
        <v>TSV Knittlingen</v>
      </c>
    </row>
    <row r="11" spans="1:15" x14ac:dyDescent="0.3">
      <c r="A11" s="36">
        <v>4</v>
      </c>
      <c r="B11" s="36" t="s">
        <v>382</v>
      </c>
      <c r="C11" s="40">
        <v>16</v>
      </c>
      <c r="D11" s="40">
        <v>7</v>
      </c>
      <c r="E11" s="40">
        <v>1</v>
      </c>
      <c r="F11" s="40">
        <v>8</v>
      </c>
      <c r="G11" s="40">
        <v>394</v>
      </c>
      <c r="H11" s="36" t="s">
        <v>221</v>
      </c>
      <c r="I11" s="41">
        <v>384</v>
      </c>
      <c r="J11" s="40">
        <v>15</v>
      </c>
      <c r="K11" s="36" t="s">
        <v>221</v>
      </c>
      <c r="L11" s="41">
        <v>17</v>
      </c>
      <c r="M11" s="41" t="s">
        <v>460</v>
      </c>
      <c r="N11" t="str">
        <f t="shared" si="1"/>
        <v>BzOL 4</v>
      </c>
      <c r="O11" t="str">
        <f t="shared" si="0"/>
        <v>HSG Ettlingen 2</v>
      </c>
    </row>
    <row r="12" spans="1:15" x14ac:dyDescent="0.3">
      <c r="A12" s="40">
        <v>5</v>
      </c>
      <c r="B12" s="36" t="s">
        <v>391</v>
      </c>
      <c r="C12" s="40">
        <v>16</v>
      </c>
      <c r="D12" s="40">
        <v>6</v>
      </c>
      <c r="E12" s="40">
        <v>2</v>
      </c>
      <c r="F12" s="40">
        <v>8</v>
      </c>
      <c r="G12" s="40">
        <v>365</v>
      </c>
      <c r="H12" s="36" t="s">
        <v>221</v>
      </c>
      <c r="I12" s="41">
        <v>417</v>
      </c>
      <c r="J12" s="40">
        <v>14</v>
      </c>
      <c r="K12" s="36" t="s">
        <v>221</v>
      </c>
      <c r="L12" s="41">
        <v>18</v>
      </c>
      <c r="M12" s="41" t="s">
        <v>460</v>
      </c>
      <c r="N12" t="str">
        <f t="shared" si="1"/>
        <v>BzOL 5</v>
      </c>
      <c r="O12" t="str">
        <f t="shared" si="0"/>
        <v>TG Neureut 2</v>
      </c>
    </row>
    <row r="13" spans="1:15" x14ac:dyDescent="0.3">
      <c r="A13" s="40">
        <v>6</v>
      </c>
      <c r="B13" s="36" t="s">
        <v>306</v>
      </c>
      <c r="C13" s="40">
        <v>17</v>
      </c>
      <c r="D13" s="40">
        <v>7</v>
      </c>
      <c r="E13" s="40">
        <v>1</v>
      </c>
      <c r="F13" s="40">
        <v>9</v>
      </c>
      <c r="G13" s="40">
        <v>422</v>
      </c>
      <c r="H13" s="36" t="s">
        <v>221</v>
      </c>
      <c r="I13" s="41">
        <v>417</v>
      </c>
      <c r="J13" s="40">
        <v>12</v>
      </c>
      <c r="K13" s="36" t="s">
        <v>221</v>
      </c>
      <c r="L13" s="41">
        <v>19</v>
      </c>
      <c r="M13" s="41" t="s">
        <v>460</v>
      </c>
      <c r="N13" t="str">
        <f t="shared" si="1"/>
        <v>BzOL 6</v>
      </c>
      <c r="O13" t="str">
        <f t="shared" si="0"/>
        <v>TB Pforzheim</v>
      </c>
    </row>
    <row r="14" spans="1:15" x14ac:dyDescent="0.3">
      <c r="A14" s="40">
        <v>7</v>
      </c>
      <c r="B14" s="36" t="s">
        <v>388</v>
      </c>
      <c r="C14" s="40">
        <v>16</v>
      </c>
      <c r="D14" s="40">
        <v>5</v>
      </c>
      <c r="E14" s="40">
        <v>2</v>
      </c>
      <c r="F14" s="40">
        <v>9</v>
      </c>
      <c r="G14" s="40">
        <v>370</v>
      </c>
      <c r="H14" s="36" t="s">
        <v>221</v>
      </c>
      <c r="I14" s="41">
        <v>469</v>
      </c>
      <c r="J14" s="40">
        <v>12</v>
      </c>
      <c r="K14" s="36" t="s">
        <v>221</v>
      </c>
      <c r="L14" s="41">
        <v>20</v>
      </c>
      <c r="M14" s="41" t="s">
        <v>460</v>
      </c>
      <c r="N14" t="str">
        <f t="shared" si="1"/>
        <v>BzOL 7</v>
      </c>
      <c r="O14" t="str">
        <f t="shared" si="0"/>
        <v>SG KIT/MTV Karlsruhe 2</v>
      </c>
    </row>
    <row r="15" spans="1:15" x14ac:dyDescent="0.3">
      <c r="A15" s="40">
        <v>8</v>
      </c>
      <c r="B15" s="36" t="s">
        <v>552</v>
      </c>
      <c r="C15" s="40">
        <v>17</v>
      </c>
      <c r="D15" s="40">
        <v>6</v>
      </c>
      <c r="E15" s="40">
        <v>0</v>
      </c>
      <c r="F15" s="40">
        <v>11</v>
      </c>
      <c r="G15" s="40">
        <v>320</v>
      </c>
      <c r="H15" s="36" t="s">
        <v>221</v>
      </c>
      <c r="I15" s="41">
        <v>410</v>
      </c>
      <c r="J15" s="40">
        <v>11</v>
      </c>
      <c r="K15" s="36" t="s">
        <v>221</v>
      </c>
      <c r="L15" s="41">
        <v>22</v>
      </c>
      <c r="M15" s="41" t="s">
        <v>460</v>
      </c>
      <c r="N15" t="str">
        <f t="shared" si="1"/>
        <v>BzOL 8</v>
      </c>
      <c r="O15" t="str">
        <f t="shared" si="0"/>
        <v>SG Malsch/Hardt</v>
      </c>
    </row>
    <row r="16" spans="1:15" x14ac:dyDescent="0.3">
      <c r="A16" s="40">
        <v>9</v>
      </c>
      <c r="B16" s="36" t="s">
        <v>397</v>
      </c>
      <c r="C16" s="40">
        <v>16</v>
      </c>
      <c r="D16" s="40">
        <v>4</v>
      </c>
      <c r="E16" s="40">
        <v>2</v>
      </c>
      <c r="F16" s="40">
        <v>10</v>
      </c>
      <c r="G16" s="40">
        <v>357</v>
      </c>
      <c r="H16" s="36" t="s">
        <v>221</v>
      </c>
      <c r="I16" s="41">
        <v>427</v>
      </c>
      <c r="J16" s="40">
        <v>10</v>
      </c>
      <c r="K16" s="36" t="s">
        <v>221</v>
      </c>
      <c r="L16" s="41">
        <v>22</v>
      </c>
      <c r="M16" s="41" t="s">
        <v>460</v>
      </c>
      <c r="N16" t="str">
        <f t="shared" si="1"/>
        <v>BzOL 9</v>
      </c>
      <c r="O16" t="str">
        <f t="shared" si="0"/>
        <v>SG Eggenstein-Leopoldshafen 2</v>
      </c>
    </row>
    <row r="17" spans="1:15" x14ac:dyDescent="0.3">
      <c r="A17" s="36">
        <v>10</v>
      </c>
      <c r="B17" s="36" t="s">
        <v>381</v>
      </c>
      <c r="C17" s="40">
        <v>18</v>
      </c>
      <c r="D17" s="40">
        <v>4</v>
      </c>
      <c r="E17" s="40">
        <v>1</v>
      </c>
      <c r="F17" s="40">
        <v>13</v>
      </c>
      <c r="G17" s="40">
        <v>345</v>
      </c>
      <c r="H17" s="36" t="s">
        <v>221</v>
      </c>
      <c r="I17" s="41">
        <v>422</v>
      </c>
      <c r="J17" s="40">
        <v>9</v>
      </c>
      <c r="K17" s="36" t="s">
        <v>221</v>
      </c>
      <c r="L17" s="41">
        <v>27</v>
      </c>
      <c r="M17" s="41" t="s">
        <v>460</v>
      </c>
      <c r="N17" t="str">
        <f t="shared" si="1"/>
        <v>BzOL 10</v>
      </c>
      <c r="O17" t="str">
        <f t="shared" si="0"/>
        <v>SSC Karlsruhe</v>
      </c>
    </row>
    <row r="18" spans="1:15" x14ac:dyDescent="0.3">
      <c r="C18" s="33"/>
      <c r="D18" s="33"/>
      <c r="E18" s="33"/>
      <c r="F18" s="33"/>
      <c r="G18" s="33"/>
      <c r="I18" s="27"/>
      <c r="J18" s="33"/>
      <c r="L18" s="27"/>
      <c r="M18" s="27"/>
    </row>
    <row r="19" spans="1:15" ht="15.6" x14ac:dyDescent="0.35">
      <c r="A19" s="37" t="s">
        <v>553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5" x14ac:dyDescent="0.3">
      <c r="A20" s="36"/>
      <c r="B20" s="36"/>
      <c r="C20" s="38" t="s">
        <v>214</v>
      </c>
      <c r="D20" s="38" t="s">
        <v>215</v>
      </c>
      <c r="E20" s="38" t="s">
        <v>216</v>
      </c>
      <c r="F20" s="38" t="s">
        <v>217</v>
      </c>
      <c r="G20" s="36"/>
      <c r="H20" s="39" t="s">
        <v>218</v>
      </c>
      <c r="I20" s="36"/>
      <c r="J20" s="36"/>
      <c r="K20" s="39" t="s">
        <v>219</v>
      </c>
      <c r="L20" s="36"/>
      <c r="M20" s="36"/>
    </row>
    <row r="21" spans="1:15" x14ac:dyDescent="0.3">
      <c r="A21" s="40">
        <v>1</v>
      </c>
      <c r="B21" s="36" t="s">
        <v>380</v>
      </c>
      <c r="C21" s="40">
        <v>16</v>
      </c>
      <c r="D21" s="40">
        <v>13</v>
      </c>
      <c r="E21" s="40">
        <v>0</v>
      </c>
      <c r="F21" s="40">
        <v>3</v>
      </c>
      <c r="G21" s="40">
        <v>382</v>
      </c>
      <c r="H21" s="36" t="s">
        <v>221</v>
      </c>
      <c r="I21" s="41">
        <v>331</v>
      </c>
      <c r="J21" s="40">
        <v>26</v>
      </c>
      <c r="K21" s="36" t="s">
        <v>221</v>
      </c>
      <c r="L21" s="41">
        <v>6</v>
      </c>
      <c r="M21" s="41" t="s">
        <v>461</v>
      </c>
      <c r="N21" t="str">
        <f t="shared" ref="N21:N29" si="2">CONCATENATE(M21," ",,A21)</f>
        <v>BzL 1</v>
      </c>
      <c r="O21" t="str">
        <f t="shared" ref="O21:O29" si="3">+B21</f>
        <v>SG Neuthard/Büchenau  2</v>
      </c>
    </row>
    <row r="22" spans="1:15" x14ac:dyDescent="0.3">
      <c r="A22" s="36">
        <v>2</v>
      </c>
      <c r="B22" s="36" t="s">
        <v>308</v>
      </c>
      <c r="C22" s="40">
        <v>16</v>
      </c>
      <c r="D22" s="40">
        <v>11</v>
      </c>
      <c r="E22" s="40">
        <v>1</v>
      </c>
      <c r="F22" s="40">
        <v>4</v>
      </c>
      <c r="G22" s="40">
        <v>350</v>
      </c>
      <c r="H22" s="36" t="s">
        <v>221</v>
      </c>
      <c r="I22" s="41">
        <v>276</v>
      </c>
      <c r="J22" s="40">
        <v>23</v>
      </c>
      <c r="K22" s="36" t="s">
        <v>221</v>
      </c>
      <c r="L22" s="41">
        <v>9</v>
      </c>
      <c r="M22" s="41" t="s">
        <v>461</v>
      </c>
      <c r="N22" t="str">
        <f t="shared" si="2"/>
        <v>BzL 2</v>
      </c>
      <c r="O22" t="str">
        <f t="shared" si="3"/>
        <v>SG Stutensee-Weingarten 2</v>
      </c>
    </row>
    <row r="23" spans="1:15" x14ac:dyDescent="0.3">
      <c r="A23" s="40">
        <v>3</v>
      </c>
      <c r="B23" s="36" t="s">
        <v>272</v>
      </c>
      <c r="C23" s="40">
        <v>14</v>
      </c>
      <c r="D23" s="40">
        <v>10</v>
      </c>
      <c r="E23" s="40">
        <v>1</v>
      </c>
      <c r="F23" s="40">
        <v>3</v>
      </c>
      <c r="G23" s="40">
        <v>312</v>
      </c>
      <c r="H23" s="36" t="s">
        <v>221</v>
      </c>
      <c r="I23" s="41">
        <v>229</v>
      </c>
      <c r="J23" s="40">
        <v>21</v>
      </c>
      <c r="K23" s="36" t="s">
        <v>221</v>
      </c>
      <c r="L23" s="41">
        <v>7</v>
      </c>
      <c r="M23" s="41" t="s">
        <v>461</v>
      </c>
      <c r="N23" t="str">
        <f t="shared" si="2"/>
        <v>BzL 3</v>
      </c>
      <c r="O23" t="str">
        <f t="shared" si="3"/>
        <v>TV Knielingen</v>
      </c>
    </row>
    <row r="24" spans="1:15" x14ac:dyDescent="0.3">
      <c r="A24" s="40">
        <v>4</v>
      </c>
      <c r="B24" s="36" t="s">
        <v>289</v>
      </c>
      <c r="C24" s="40">
        <v>15</v>
      </c>
      <c r="D24" s="40">
        <v>10</v>
      </c>
      <c r="E24" s="40">
        <v>1</v>
      </c>
      <c r="F24" s="40">
        <v>4</v>
      </c>
      <c r="G24" s="40">
        <v>309</v>
      </c>
      <c r="H24" s="36" t="s">
        <v>221</v>
      </c>
      <c r="I24" s="41">
        <v>239</v>
      </c>
      <c r="J24" s="40">
        <v>21</v>
      </c>
      <c r="K24" s="36" t="s">
        <v>221</v>
      </c>
      <c r="L24" s="41">
        <v>9</v>
      </c>
      <c r="M24" s="41" t="s">
        <v>461</v>
      </c>
      <c r="N24" t="str">
        <f t="shared" si="2"/>
        <v>BzL 4</v>
      </c>
      <c r="O24" t="str">
        <f t="shared" si="3"/>
        <v>TV Gondelsheim</v>
      </c>
    </row>
    <row r="25" spans="1:15" x14ac:dyDescent="0.3">
      <c r="A25" s="36">
        <v>5</v>
      </c>
      <c r="B25" s="36" t="s">
        <v>287</v>
      </c>
      <c r="C25" s="40">
        <v>15</v>
      </c>
      <c r="D25" s="40">
        <v>9</v>
      </c>
      <c r="E25" s="40">
        <v>1</v>
      </c>
      <c r="F25" s="40">
        <v>5</v>
      </c>
      <c r="G25" s="40">
        <v>325</v>
      </c>
      <c r="H25" s="36" t="s">
        <v>221</v>
      </c>
      <c r="I25" s="41">
        <v>308</v>
      </c>
      <c r="J25" s="40">
        <v>19</v>
      </c>
      <c r="K25" s="36" t="s">
        <v>221</v>
      </c>
      <c r="L25" s="41">
        <v>11</v>
      </c>
      <c r="M25" s="41" t="s">
        <v>461</v>
      </c>
      <c r="N25" t="str">
        <f t="shared" si="2"/>
        <v>BzL 5</v>
      </c>
      <c r="O25" t="str">
        <f t="shared" si="3"/>
        <v>SG Heidelsheim/Helmsheim 2</v>
      </c>
    </row>
    <row r="26" spans="1:15" x14ac:dyDescent="0.3">
      <c r="A26" s="36">
        <v>6</v>
      </c>
      <c r="B26" s="36" t="s">
        <v>278</v>
      </c>
      <c r="C26" s="40">
        <v>15</v>
      </c>
      <c r="D26" s="40">
        <v>6</v>
      </c>
      <c r="E26" s="40">
        <v>1</v>
      </c>
      <c r="F26" s="40">
        <v>8</v>
      </c>
      <c r="G26" s="40">
        <v>290</v>
      </c>
      <c r="H26" s="36" t="s">
        <v>221</v>
      </c>
      <c r="I26" s="41">
        <v>276</v>
      </c>
      <c r="J26" s="40">
        <v>13</v>
      </c>
      <c r="K26" s="36" t="s">
        <v>221</v>
      </c>
      <c r="L26" s="41">
        <v>17</v>
      </c>
      <c r="M26" s="41" t="s">
        <v>461</v>
      </c>
      <c r="N26" t="str">
        <f t="shared" si="2"/>
        <v>BzL 6</v>
      </c>
      <c r="O26" t="str">
        <f t="shared" si="3"/>
        <v>HSG Bruchsal/Untergrombach</v>
      </c>
    </row>
    <row r="27" spans="1:15" x14ac:dyDescent="0.3">
      <c r="A27" s="36">
        <v>7</v>
      </c>
      <c r="B27" s="36" t="s">
        <v>389</v>
      </c>
      <c r="C27" s="40">
        <v>15</v>
      </c>
      <c r="D27" s="40">
        <v>4</v>
      </c>
      <c r="E27" s="40">
        <v>0</v>
      </c>
      <c r="F27" s="40">
        <v>11</v>
      </c>
      <c r="G27" s="40">
        <v>242</v>
      </c>
      <c r="H27" s="36" t="s">
        <v>221</v>
      </c>
      <c r="I27" s="41">
        <v>270</v>
      </c>
      <c r="J27" s="40">
        <v>8</v>
      </c>
      <c r="K27" s="36" t="s">
        <v>221</v>
      </c>
      <c r="L27" s="41">
        <v>22</v>
      </c>
      <c r="M27" s="41" t="s">
        <v>461</v>
      </c>
      <c r="N27" t="str">
        <f t="shared" si="2"/>
        <v>BzL 7</v>
      </c>
      <c r="O27" t="str">
        <f t="shared" si="3"/>
        <v>SV Langensteinbach 2</v>
      </c>
    </row>
    <row r="28" spans="1:15" x14ac:dyDescent="0.3">
      <c r="A28" s="36">
        <v>8</v>
      </c>
      <c r="B28" s="36" t="s">
        <v>402</v>
      </c>
      <c r="C28" s="40">
        <v>16</v>
      </c>
      <c r="D28" s="40">
        <v>3</v>
      </c>
      <c r="E28" s="40">
        <v>1</v>
      </c>
      <c r="F28" s="40">
        <v>12</v>
      </c>
      <c r="G28" s="40">
        <v>271</v>
      </c>
      <c r="H28" s="36" t="s">
        <v>221</v>
      </c>
      <c r="I28" s="41">
        <v>379</v>
      </c>
      <c r="J28" s="40">
        <v>7</v>
      </c>
      <c r="K28" s="36" t="s">
        <v>221</v>
      </c>
      <c r="L28" s="41">
        <v>25</v>
      </c>
      <c r="M28" s="41" t="s">
        <v>461</v>
      </c>
      <c r="N28" t="str">
        <f t="shared" si="2"/>
        <v>BzL 8</v>
      </c>
      <c r="O28" t="str">
        <f t="shared" si="3"/>
        <v>Turnerschaft Mühlburg 2</v>
      </c>
    </row>
    <row r="29" spans="1:15" x14ac:dyDescent="0.3">
      <c r="A29" s="36">
        <v>9</v>
      </c>
      <c r="B29" s="36" t="s">
        <v>404</v>
      </c>
      <c r="C29" s="40">
        <v>16</v>
      </c>
      <c r="D29" s="40">
        <v>0</v>
      </c>
      <c r="E29" s="40">
        <v>0</v>
      </c>
      <c r="F29" s="40">
        <v>16</v>
      </c>
      <c r="G29" s="40">
        <v>188</v>
      </c>
      <c r="H29" s="36" t="s">
        <v>221</v>
      </c>
      <c r="I29" s="41">
        <v>361</v>
      </c>
      <c r="J29" s="40">
        <v>0</v>
      </c>
      <c r="K29" s="36" t="s">
        <v>221</v>
      </c>
      <c r="L29" s="41">
        <v>32</v>
      </c>
      <c r="M29" s="41" t="s">
        <v>461</v>
      </c>
      <c r="N29" t="str">
        <f t="shared" si="2"/>
        <v>BzL 9</v>
      </c>
      <c r="O29" t="str">
        <f t="shared" si="3"/>
        <v>SG Odenheim/Unteröwisheim</v>
      </c>
    </row>
    <row r="30" spans="1:15" x14ac:dyDescent="0.3">
      <c r="C30" s="33"/>
      <c r="D30" s="33"/>
      <c r="E30" s="33"/>
      <c r="F30" s="33"/>
      <c r="G30" s="33"/>
      <c r="I30" s="27"/>
      <c r="J30" s="33"/>
      <c r="L30" s="27"/>
      <c r="M30" s="27"/>
    </row>
    <row r="31" spans="1:15" x14ac:dyDescent="0.3">
      <c r="C31" s="33"/>
      <c r="D31" s="33"/>
      <c r="E31" s="33"/>
      <c r="F31" s="33"/>
      <c r="G31" s="33"/>
      <c r="I31" s="27"/>
      <c r="J31" s="33"/>
      <c r="L31" s="27"/>
      <c r="M31" s="27"/>
    </row>
    <row r="32" spans="1:15" x14ac:dyDescent="0.3">
      <c r="C32" s="33"/>
      <c r="D32" s="33"/>
      <c r="E32" s="33"/>
      <c r="F32" s="33"/>
      <c r="G32" s="33"/>
      <c r="I32" s="27"/>
      <c r="J32" s="33"/>
      <c r="L32" s="27"/>
      <c r="M32" s="27"/>
    </row>
    <row r="33" spans="1:13" x14ac:dyDescent="0.3">
      <c r="C33" s="33"/>
      <c r="D33" s="33"/>
      <c r="E33" s="33"/>
      <c r="F33" s="33"/>
      <c r="G33" s="33"/>
      <c r="I33" s="27"/>
      <c r="J33" s="33"/>
      <c r="L33" s="27"/>
      <c r="M33" s="27"/>
    </row>
    <row r="34" spans="1:13" x14ac:dyDescent="0.3">
      <c r="C34" s="33"/>
      <c r="D34" s="33"/>
      <c r="E34" s="33"/>
      <c r="F34" s="33"/>
      <c r="G34" s="33"/>
      <c r="I34" s="27"/>
      <c r="J34" s="33"/>
      <c r="L34" s="27"/>
      <c r="M34" s="27"/>
    </row>
    <row r="35" spans="1:13" x14ac:dyDescent="0.3">
      <c r="C35" s="33"/>
      <c r="D35" s="33"/>
      <c r="E35" s="33"/>
      <c r="F35" s="33"/>
      <c r="G35" s="33"/>
      <c r="I35" s="27"/>
      <c r="J35" s="33"/>
      <c r="L35" s="27"/>
      <c r="M35" s="27"/>
    </row>
    <row r="36" spans="1:13" x14ac:dyDescent="0.3">
      <c r="C36" s="33"/>
      <c r="D36" s="33"/>
      <c r="E36" s="33"/>
      <c r="F36" s="33"/>
      <c r="G36" s="33"/>
      <c r="I36" s="27"/>
      <c r="J36" s="33"/>
      <c r="L36" s="27"/>
      <c r="M36" s="27"/>
    </row>
    <row r="37" spans="1:13" x14ac:dyDescent="0.3">
      <c r="C37" s="33"/>
      <c r="D37" s="33"/>
      <c r="E37" s="33"/>
      <c r="F37" s="33"/>
      <c r="G37" s="33"/>
      <c r="I37" s="27"/>
      <c r="J37" s="33"/>
      <c r="L37" s="27"/>
      <c r="M37" s="27"/>
    </row>
    <row r="38" spans="1:13" x14ac:dyDescent="0.3">
      <c r="C38" s="33"/>
      <c r="D38" s="33"/>
      <c r="E38" s="33"/>
      <c r="F38" s="33"/>
      <c r="G38" s="33"/>
      <c r="I38" s="27"/>
      <c r="J38" s="33"/>
      <c r="L38" s="27"/>
      <c r="M38" s="27"/>
    </row>
    <row r="39" spans="1:13" x14ac:dyDescent="0.3">
      <c r="C39" s="33"/>
      <c r="D39" s="33"/>
      <c r="E39" s="33"/>
      <c r="F39" s="33"/>
      <c r="G39" s="33"/>
      <c r="I39" s="27"/>
      <c r="J39" s="33"/>
      <c r="L39" s="27"/>
      <c r="M39" s="27"/>
    </row>
    <row r="41" spans="1:13" ht="15.6" x14ac:dyDescent="0.35">
      <c r="A41" s="30"/>
    </row>
    <row r="42" spans="1:13" x14ac:dyDescent="0.3">
      <c r="C42" s="31"/>
      <c r="D42" s="31"/>
      <c r="E42" s="31"/>
      <c r="F42" s="31"/>
      <c r="H42" s="32"/>
      <c r="K42" s="32"/>
    </row>
    <row r="43" spans="1:13" x14ac:dyDescent="0.3">
      <c r="A43" s="33"/>
      <c r="C43" s="33"/>
      <c r="D43" s="33"/>
      <c r="E43" s="33"/>
      <c r="F43" s="33"/>
      <c r="G43" s="33"/>
      <c r="I43" s="27"/>
      <c r="J43" s="33"/>
      <c r="L43" s="27"/>
      <c r="M43" s="27"/>
    </row>
    <row r="44" spans="1:13" x14ac:dyDescent="0.3">
      <c r="C44" s="33"/>
      <c r="D44" s="33"/>
      <c r="E44" s="33"/>
      <c r="F44" s="33"/>
      <c r="G44" s="33"/>
      <c r="I44" s="27"/>
      <c r="J44" s="33"/>
      <c r="L44" s="27"/>
      <c r="M44" s="27"/>
    </row>
    <row r="45" spans="1:13" x14ac:dyDescent="0.3">
      <c r="C45" s="33"/>
      <c r="D45" s="33"/>
      <c r="E45" s="33"/>
      <c r="F45" s="33"/>
      <c r="G45" s="33"/>
      <c r="I45" s="27"/>
      <c r="J45" s="33"/>
      <c r="L45" s="27"/>
      <c r="M45" s="27"/>
    </row>
    <row r="46" spans="1:13" x14ac:dyDescent="0.3">
      <c r="C46" s="33"/>
      <c r="D46" s="33"/>
      <c r="E46" s="33"/>
      <c r="F46" s="33"/>
      <c r="G46" s="33"/>
      <c r="I46" s="27"/>
      <c r="J46" s="33"/>
      <c r="L46" s="27"/>
      <c r="M46" s="27"/>
    </row>
    <row r="47" spans="1:13" x14ac:dyDescent="0.3">
      <c r="C47" s="33"/>
      <c r="D47" s="33"/>
      <c r="E47" s="33"/>
      <c r="F47" s="33"/>
      <c r="G47" s="33"/>
      <c r="I47" s="27"/>
      <c r="J47" s="33"/>
      <c r="L47" s="27"/>
      <c r="M47" s="27"/>
    </row>
    <row r="48" spans="1:13" x14ac:dyDescent="0.3">
      <c r="C48" s="33"/>
      <c r="D48" s="33"/>
      <c r="E48" s="33"/>
      <c r="F48" s="33"/>
      <c r="G48" s="33"/>
      <c r="I48" s="27"/>
      <c r="J48" s="33"/>
      <c r="L48" s="27"/>
      <c r="M48" s="27"/>
    </row>
    <row r="49" spans="1:13" x14ac:dyDescent="0.3">
      <c r="C49" s="33"/>
      <c r="D49" s="33"/>
      <c r="E49" s="33"/>
      <c r="F49" s="33"/>
      <c r="G49" s="33"/>
      <c r="I49" s="27"/>
      <c r="J49" s="33"/>
      <c r="L49" s="27"/>
      <c r="M49" s="27"/>
    </row>
    <row r="50" spans="1:13" x14ac:dyDescent="0.3">
      <c r="C50" s="33"/>
      <c r="D50" s="33"/>
      <c r="E50" s="33"/>
      <c r="F50" s="33"/>
      <c r="G50" s="33"/>
      <c r="I50" s="27"/>
      <c r="J50" s="33"/>
      <c r="L50" s="27"/>
      <c r="M50" s="27"/>
    </row>
    <row r="52" spans="1:13" ht="15.6" x14ac:dyDescent="0.35">
      <c r="A52" s="30"/>
    </row>
    <row r="53" spans="1:13" x14ac:dyDescent="0.3">
      <c r="C53" s="31"/>
      <c r="D53" s="31"/>
      <c r="E53" s="31"/>
      <c r="F53" s="31"/>
      <c r="H53" s="32"/>
      <c r="K53" s="32"/>
    </row>
    <row r="54" spans="1:13" x14ac:dyDescent="0.3">
      <c r="A54" s="33"/>
      <c r="C54" s="33"/>
      <c r="D54" s="33"/>
      <c r="E54" s="33"/>
      <c r="F54" s="33"/>
      <c r="G54" s="33"/>
      <c r="I54" s="27"/>
      <c r="J54" s="33"/>
      <c r="L54" s="27"/>
      <c r="M54" s="27"/>
    </row>
    <row r="55" spans="1:13" x14ac:dyDescent="0.3">
      <c r="C55" s="33"/>
      <c r="D55" s="33"/>
      <c r="E55" s="33"/>
      <c r="F55" s="33"/>
      <c r="G55" s="33"/>
      <c r="I55" s="27"/>
      <c r="J55" s="33"/>
      <c r="L55" s="27"/>
      <c r="M55" s="27"/>
    </row>
    <row r="56" spans="1:13" x14ac:dyDescent="0.3">
      <c r="C56" s="33"/>
      <c r="D56" s="33"/>
      <c r="E56" s="33"/>
      <c r="F56" s="33"/>
      <c r="G56" s="33"/>
      <c r="I56" s="27"/>
      <c r="J56" s="33"/>
      <c r="L56" s="27"/>
      <c r="M56" s="27"/>
    </row>
    <row r="57" spans="1:13" x14ac:dyDescent="0.3">
      <c r="C57" s="33"/>
      <c r="D57" s="33"/>
      <c r="E57" s="33"/>
      <c r="F57" s="33"/>
      <c r="G57" s="33"/>
      <c r="I57" s="27"/>
      <c r="J57" s="33"/>
      <c r="L57" s="27"/>
      <c r="M57" s="27"/>
    </row>
    <row r="58" spans="1:13" x14ac:dyDescent="0.3">
      <c r="C58" s="33"/>
      <c r="D58" s="33"/>
      <c r="E58" s="33"/>
      <c r="F58" s="33"/>
      <c r="G58" s="33"/>
      <c r="I58" s="27"/>
      <c r="J58" s="33"/>
      <c r="L58" s="27"/>
      <c r="M58" s="27"/>
    </row>
    <row r="59" spans="1:13" x14ac:dyDescent="0.3">
      <c r="C59" s="33"/>
      <c r="D59" s="33"/>
      <c r="E59" s="33"/>
      <c r="F59" s="33"/>
      <c r="G59" s="33"/>
      <c r="I59" s="27"/>
      <c r="J59" s="33"/>
      <c r="L59" s="27"/>
      <c r="M59" s="27"/>
    </row>
    <row r="60" spans="1:13" x14ac:dyDescent="0.3">
      <c r="C60" s="33"/>
      <c r="D60" s="33"/>
      <c r="E60" s="33"/>
      <c r="F60" s="33"/>
      <c r="G60" s="33"/>
      <c r="I60" s="27"/>
      <c r="J60" s="33"/>
      <c r="L60" s="27"/>
      <c r="M60" s="27"/>
    </row>
    <row r="61" spans="1:13" x14ac:dyDescent="0.3">
      <c r="C61" s="33"/>
      <c r="D61" s="33"/>
      <c r="E61" s="33"/>
      <c r="F61" s="33"/>
      <c r="G61" s="33"/>
      <c r="I61" s="27"/>
      <c r="J61" s="33"/>
      <c r="L61" s="27"/>
      <c r="M61" s="27"/>
    </row>
    <row r="62" spans="1:13" x14ac:dyDescent="0.3">
      <c r="C62" s="33"/>
      <c r="D62" s="33"/>
      <c r="E62" s="33"/>
      <c r="F62" s="33"/>
      <c r="G62" s="33"/>
      <c r="I62" s="27"/>
      <c r="J62" s="33"/>
      <c r="L62" s="27"/>
      <c r="M62" s="27"/>
    </row>
    <row r="64" spans="1:13" ht="15.6" x14ac:dyDescent="0.35">
      <c r="A64" s="30"/>
    </row>
    <row r="65" spans="1:13" x14ac:dyDescent="0.3">
      <c r="C65" s="31"/>
      <c r="D65" s="31"/>
      <c r="E65" s="31"/>
      <c r="F65" s="31"/>
      <c r="H65" s="32"/>
      <c r="K65" s="32"/>
    </row>
    <row r="66" spans="1:13" x14ac:dyDescent="0.3">
      <c r="A66" s="33"/>
      <c r="C66" s="33"/>
      <c r="D66" s="33"/>
      <c r="E66" s="33"/>
      <c r="F66" s="33"/>
      <c r="G66" s="33"/>
      <c r="I66" s="27"/>
      <c r="J66" s="33"/>
      <c r="L66" s="27"/>
      <c r="M66" s="27"/>
    </row>
    <row r="67" spans="1:13" x14ac:dyDescent="0.3">
      <c r="C67" s="33"/>
      <c r="D67" s="33"/>
      <c r="E67" s="33"/>
      <c r="F67" s="33"/>
      <c r="G67" s="33"/>
      <c r="I67" s="27"/>
      <c r="J67" s="33"/>
      <c r="L67" s="27"/>
      <c r="M67" s="27"/>
    </row>
    <row r="68" spans="1:13" x14ac:dyDescent="0.3">
      <c r="C68" s="33"/>
      <c r="D68" s="33"/>
      <c r="E68" s="33"/>
      <c r="F68" s="33"/>
      <c r="G68" s="33"/>
      <c r="I68" s="27"/>
      <c r="J68" s="33"/>
      <c r="L68" s="27"/>
      <c r="M68" s="27"/>
    </row>
    <row r="69" spans="1:13" x14ac:dyDescent="0.3">
      <c r="C69" s="33"/>
      <c r="D69" s="33"/>
      <c r="E69" s="33"/>
      <c r="F69" s="33"/>
      <c r="G69" s="33"/>
      <c r="I69" s="27"/>
      <c r="J69" s="33"/>
      <c r="L69" s="27"/>
      <c r="M69" s="27"/>
    </row>
    <row r="70" spans="1:13" x14ac:dyDescent="0.3">
      <c r="C70" s="33"/>
      <c r="D70" s="33"/>
      <c r="E70" s="33"/>
      <c r="F70" s="33"/>
      <c r="G70" s="33"/>
      <c r="I70" s="27"/>
      <c r="J70" s="33"/>
      <c r="L70" s="27"/>
      <c r="M70" s="27"/>
    </row>
    <row r="71" spans="1:13" x14ac:dyDescent="0.3">
      <c r="C71" s="33"/>
      <c r="D71" s="33"/>
      <c r="E71" s="33"/>
      <c r="F71" s="33"/>
      <c r="G71" s="33"/>
      <c r="I71" s="27"/>
      <c r="J71" s="33"/>
      <c r="L71" s="27"/>
      <c r="M71" s="27"/>
    </row>
    <row r="72" spans="1:13" x14ac:dyDescent="0.3">
      <c r="C72" s="33"/>
      <c r="D72" s="33"/>
      <c r="E72" s="33"/>
      <c r="F72" s="33"/>
      <c r="G72" s="33"/>
      <c r="I72" s="27"/>
      <c r="J72" s="33"/>
      <c r="L72" s="27"/>
      <c r="M72" s="27"/>
    </row>
    <row r="73" spans="1:13" x14ac:dyDescent="0.3">
      <c r="C73" s="33"/>
      <c r="D73" s="33"/>
      <c r="E73" s="33"/>
      <c r="F73" s="33"/>
      <c r="G73" s="33"/>
      <c r="I73" s="27"/>
      <c r="J73" s="33"/>
      <c r="L73" s="27"/>
      <c r="M73" s="27"/>
    </row>
    <row r="75" spans="1:13" ht="15.6" x14ac:dyDescent="0.35">
      <c r="A75" s="30"/>
    </row>
    <row r="76" spans="1:13" x14ac:dyDescent="0.3">
      <c r="C76" s="31"/>
      <c r="D76" s="31"/>
      <c r="E76" s="31"/>
      <c r="F76" s="31"/>
      <c r="H76" s="32"/>
      <c r="K76" s="32"/>
    </row>
    <row r="77" spans="1:13" x14ac:dyDescent="0.3">
      <c r="A77" s="33"/>
      <c r="C77" s="33"/>
      <c r="D77" s="33"/>
      <c r="E77" s="33"/>
      <c r="F77" s="33"/>
      <c r="G77" s="33"/>
      <c r="I77" s="27"/>
      <c r="J77" s="33"/>
      <c r="L77" s="27"/>
      <c r="M77" s="27"/>
    </row>
    <row r="78" spans="1:13" x14ac:dyDescent="0.3">
      <c r="C78" s="33"/>
      <c r="D78" s="33"/>
      <c r="E78" s="33"/>
      <c r="F78" s="33"/>
      <c r="G78" s="33"/>
      <c r="I78" s="27"/>
      <c r="J78" s="33"/>
      <c r="L78" s="27"/>
      <c r="M78" s="27"/>
    </row>
    <row r="79" spans="1:13" x14ac:dyDescent="0.3">
      <c r="C79" s="33"/>
      <c r="D79" s="33"/>
      <c r="E79" s="33"/>
      <c r="F79" s="33"/>
      <c r="G79" s="33"/>
      <c r="I79" s="27"/>
      <c r="J79" s="33"/>
      <c r="L79" s="27"/>
      <c r="M79" s="27"/>
    </row>
    <row r="80" spans="1:13" x14ac:dyDescent="0.3">
      <c r="C80" s="33"/>
      <c r="D80" s="33"/>
      <c r="E80" s="33"/>
      <c r="F80" s="33"/>
      <c r="G80" s="33"/>
      <c r="I80" s="27"/>
      <c r="J80" s="33"/>
      <c r="L80" s="27"/>
      <c r="M80" s="27"/>
    </row>
    <row r="81" spans="1:13" x14ac:dyDescent="0.3">
      <c r="C81" s="33"/>
      <c r="D81" s="33"/>
      <c r="E81" s="33"/>
      <c r="F81" s="33"/>
      <c r="G81" s="33"/>
      <c r="I81" s="27"/>
      <c r="J81" s="33"/>
      <c r="L81" s="27"/>
      <c r="M81" s="27"/>
    </row>
    <row r="82" spans="1:13" x14ac:dyDescent="0.3">
      <c r="C82" s="33"/>
      <c r="D82" s="33"/>
      <c r="E82" s="33"/>
      <c r="F82" s="33"/>
      <c r="G82" s="33"/>
      <c r="I82" s="27"/>
      <c r="J82" s="33"/>
      <c r="L82" s="27"/>
      <c r="M82" s="27"/>
    </row>
    <row r="83" spans="1:13" x14ac:dyDescent="0.3">
      <c r="C83" s="33"/>
      <c r="D83" s="33"/>
      <c r="E83" s="33"/>
      <c r="F83" s="33"/>
      <c r="G83" s="33"/>
      <c r="I83" s="27"/>
      <c r="J83" s="33"/>
      <c r="L83" s="27"/>
      <c r="M83" s="27"/>
    </row>
    <row r="84" spans="1:13" x14ac:dyDescent="0.3">
      <c r="C84" s="33"/>
      <c r="D84" s="33"/>
      <c r="E84" s="33"/>
      <c r="F84" s="33"/>
      <c r="G84" s="33"/>
      <c r="I84" s="27"/>
      <c r="J84" s="33"/>
      <c r="L84" s="27"/>
      <c r="M84" s="27"/>
    </row>
    <row r="86" spans="1:13" ht="15.6" x14ac:dyDescent="0.35">
      <c r="A86" s="30"/>
    </row>
    <row r="87" spans="1:13" x14ac:dyDescent="0.3">
      <c r="C87" s="31"/>
      <c r="D87" s="31"/>
      <c r="E87" s="31"/>
      <c r="F87" s="31"/>
      <c r="H87" s="32"/>
      <c r="K87" s="32"/>
    </row>
    <row r="88" spans="1:13" x14ac:dyDescent="0.3">
      <c r="A88" s="33"/>
      <c r="C88" s="33"/>
      <c r="D88" s="33"/>
      <c r="E88" s="33"/>
      <c r="F88" s="33"/>
      <c r="G88" s="33"/>
      <c r="I88" s="27"/>
      <c r="J88" s="33"/>
      <c r="L88" s="27"/>
      <c r="M88" s="27"/>
    </row>
    <row r="89" spans="1:13" x14ac:dyDescent="0.3">
      <c r="C89" s="33"/>
      <c r="D89" s="33"/>
      <c r="E89" s="33"/>
      <c r="F89" s="33"/>
      <c r="G89" s="33"/>
      <c r="I89" s="27"/>
      <c r="J89" s="33"/>
      <c r="L89" s="27"/>
      <c r="M89" s="27"/>
    </row>
    <row r="90" spans="1:13" x14ac:dyDescent="0.3">
      <c r="C90" s="33"/>
      <c r="D90" s="33"/>
      <c r="E90" s="33"/>
      <c r="F90" s="33"/>
      <c r="G90" s="33"/>
      <c r="I90" s="27"/>
      <c r="J90" s="33"/>
      <c r="L90" s="27"/>
      <c r="M90" s="27"/>
    </row>
    <row r="91" spans="1:13" x14ac:dyDescent="0.3">
      <c r="C91" s="33"/>
      <c r="D91" s="33"/>
      <c r="E91" s="33"/>
      <c r="F91" s="33"/>
      <c r="G91" s="33"/>
      <c r="I91" s="27"/>
      <c r="J91" s="33"/>
      <c r="L91" s="27"/>
      <c r="M91" s="27"/>
    </row>
    <row r="92" spans="1:13" x14ac:dyDescent="0.3">
      <c r="C92" s="33"/>
      <c r="D92" s="33"/>
      <c r="E92" s="33"/>
      <c r="F92" s="33"/>
      <c r="G92" s="33"/>
      <c r="I92" s="27"/>
      <c r="J92" s="33"/>
      <c r="L92" s="27"/>
      <c r="M92" s="27"/>
    </row>
    <row r="93" spans="1:13" x14ac:dyDescent="0.3">
      <c r="C93" s="33"/>
      <c r="D93" s="33"/>
      <c r="E93" s="33"/>
      <c r="F93" s="33"/>
      <c r="G93" s="33"/>
      <c r="I93" s="27"/>
      <c r="J93" s="33"/>
      <c r="L93" s="27"/>
      <c r="M93" s="27"/>
    </row>
    <row r="94" spans="1:13" x14ac:dyDescent="0.3">
      <c r="C94" s="33"/>
      <c r="D94" s="33"/>
      <c r="E94" s="33"/>
      <c r="F94" s="33"/>
      <c r="G94" s="33"/>
      <c r="I94" s="27"/>
      <c r="J94" s="33"/>
      <c r="L94" s="27"/>
      <c r="M94" s="27"/>
    </row>
    <row r="96" spans="1:13" ht="15.6" x14ac:dyDescent="0.35">
      <c r="A96" s="30"/>
    </row>
    <row r="97" spans="1:13" x14ac:dyDescent="0.3">
      <c r="C97" s="31"/>
      <c r="D97" s="31"/>
      <c r="E97" s="31"/>
      <c r="F97" s="31"/>
      <c r="H97" s="32"/>
      <c r="K97" s="32"/>
    </row>
    <row r="98" spans="1:13" x14ac:dyDescent="0.3">
      <c r="A98" s="33"/>
      <c r="C98" s="33"/>
      <c r="D98" s="33"/>
      <c r="E98" s="33"/>
      <c r="F98" s="33"/>
      <c r="G98" s="33"/>
      <c r="I98" s="27"/>
      <c r="J98" s="33"/>
      <c r="L98" s="27"/>
      <c r="M98" s="27"/>
    </row>
    <row r="99" spans="1:13" x14ac:dyDescent="0.3">
      <c r="C99" s="33"/>
      <c r="D99" s="33"/>
      <c r="E99" s="33"/>
      <c r="F99" s="33"/>
      <c r="G99" s="33"/>
      <c r="I99" s="27"/>
      <c r="J99" s="33"/>
      <c r="L99" s="27"/>
      <c r="M99" s="27"/>
    </row>
    <row r="100" spans="1:13" x14ac:dyDescent="0.3">
      <c r="C100" s="33"/>
      <c r="D100" s="33"/>
      <c r="E100" s="33"/>
      <c r="F100" s="33"/>
      <c r="G100" s="33"/>
      <c r="I100" s="27"/>
      <c r="J100" s="33"/>
      <c r="L100" s="27"/>
      <c r="M100" s="27"/>
    </row>
    <row r="101" spans="1:13" x14ac:dyDescent="0.3">
      <c r="C101" s="33"/>
      <c r="D101" s="33"/>
      <c r="E101" s="33"/>
      <c r="F101" s="33"/>
      <c r="G101" s="33"/>
      <c r="I101" s="27"/>
      <c r="J101" s="33"/>
      <c r="L101" s="27"/>
      <c r="M101" s="27"/>
    </row>
    <row r="102" spans="1:13" x14ac:dyDescent="0.3">
      <c r="C102" s="33"/>
      <c r="D102" s="33"/>
      <c r="E102" s="33"/>
      <c r="F102" s="33"/>
      <c r="G102" s="33"/>
      <c r="I102" s="27"/>
      <c r="J102" s="33"/>
      <c r="L102" s="27"/>
      <c r="M102" s="27"/>
    </row>
    <row r="103" spans="1:13" x14ac:dyDescent="0.3">
      <c r="C103" s="33"/>
      <c r="D103" s="33"/>
      <c r="E103" s="33"/>
      <c r="F103" s="33"/>
      <c r="G103" s="33"/>
      <c r="I103" s="27"/>
      <c r="J103" s="33"/>
      <c r="L103" s="27"/>
      <c r="M103" s="27"/>
    </row>
    <row r="104" spans="1:13" x14ac:dyDescent="0.3">
      <c r="C104" s="33"/>
      <c r="D104" s="33"/>
      <c r="E104" s="33"/>
      <c r="F104" s="33"/>
      <c r="G104" s="33"/>
      <c r="I104" s="27"/>
      <c r="J104" s="33"/>
      <c r="L104" s="27"/>
      <c r="M104" s="27"/>
    </row>
    <row r="106" spans="1:13" ht="15.6" x14ac:dyDescent="0.35">
      <c r="A106" s="30"/>
    </row>
    <row r="107" spans="1:13" x14ac:dyDescent="0.3">
      <c r="C107" s="31"/>
      <c r="D107" s="31"/>
      <c r="E107" s="31"/>
      <c r="F107" s="31"/>
      <c r="H107" s="32"/>
      <c r="K107" s="32"/>
    </row>
    <row r="108" spans="1:13" x14ac:dyDescent="0.3">
      <c r="A108" s="33"/>
      <c r="C108" s="33"/>
      <c r="D108" s="33"/>
      <c r="E108" s="33"/>
      <c r="F108" s="33"/>
      <c r="G108" s="33"/>
      <c r="I108" s="27"/>
      <c r="J108" s="33"/>
      <c r="L108" s="27"/>
      <c r="M108" s="27"/>
    </row>
    <row r="109" spans="1:13" x14ac:dyDescent="0.3">
      <c r="C109" s="33"/>
      <c r="D109" s="33"/>
      <c r="E109" s="33"/>
      <c r="F109" s="33"/>
      <c r="G109" s="33"/>
      <c r="I109" s="27"/>
      <c r="J109" s="33"/>
      <c r="L109" s="27"/>
      <c r="M109" s="27"/>
    </row>
    <row r="110" spans="1:13" x14ac:dyDescent="0.3">
      <c r="C110" s="33"/>
      <c r="D110" s="33"/>
      <c r="E110" s="33"/>
      <c r="F110" s="33"/>
      <c r="G110" s="33"/>
      <c r="I110" s="27"/>
      <c r="J110" s="33"/>
      <c r="L110" s="27"/>
      <c r="M110" s="27"/>
    </row>
    <row r="111" spans="1:13" x14ac:dyDescent="0.3">
      <c r="C111" s="33"/>
      <c r="D111" s="33"/>
      <c r="E111" s="33"/>
      <c r="F111" s="33"/>
      <c r="G111" s="33"/>
      <c r="I111" s="27"/>
      <c r="J111" s="33"/>
      <c r="L111" s="27"/>
      <c r="M111" s="27"/>
    </row>
    <row r="112" spans="1:13" x14ac:dyDescent="0.3">
      <c r="C112" s="33"/>
      <c r="D112" s="33"/>
      <c r="E112" s="33"/>
      <c r="F112" s="33"/>
      <c r="G112" s="33"/>
      <c r="I112" s="27"/>
      <c r="J112" s="33"/>
      <c r="L112" s="27"/>
      <c r="M112" s="27"/>
    </row>
    <row r="113" spans="3:13" x14ac:dyDescent="0.3">
      <c r="C113" s="33"/>
      <c r="D113" s="33"/>
      <c r="E113" s="33"/>
      <c r="F113" s="33"/>
      <c r="G113" s="33"/>
      <c r="I113" s="27"/>
      <c r="J113" s="33"/>
      <c r="L113" s="27"/>
      <c r="M113" s="27"/>
    </row>
    <row r="114" spans="3:13" x14ac:dyDescent="0.3">
      <c r="C114" s="33"/>
      <c r="D114" s="33"/>
      <c r="E114" s="33"/>
      <c r="F114" s="33"/>
      <c r="G114" s="33"/>
      <c r="I114" s="27"/>
      <c r="J114" s="33"/>
      <c r="L114" s="27"/>
      <c r="M114" s="27"/>
    </row>
    <row r="115" spans="3:13" x14ac:dyDescent="0.3">
      <c r="C115" s="33"/>
      <c r="D115" s="33"/>
      <c r="E115" s="33"/>
      <c r="F115" s="33"/>
      <c r="G115" s="33"/>
      <c r="I115" s="27"/>
      <c r="J115" s="33"/>
      <c r="L115" s="27"/>
      <c r="M115" s="27"/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AAA84-A27D-4016-BA33-F1DED209F239}">
  <dimension ref="A1:E63"/>
  <sheetViews>
    <sheetView workbookViewId="0">
      <pane ySplit="2" topLeftCell="A3" activePane="bottomLeft" state="frozen"/>
      <selection activeCell="M4" sqref="M4"/>
      <selection pane="bottomLeft" activeCell="M4" sqref="M4"/>
    </sheetView>
  </sheetViews>
  <sheetFormatPr baseColWidth="10" defaultRowHeight="14.4" x14ac:dyDescent="0.3"/>
  <cols>
    <col min="1" max="1" width="6.33203125" bestFit="1" customWidth="1"/>
    <col min="2" max="2" width="8.88671875" bestFit="1" customWidth="1"/>
    <col min="3" max="3" width="35.44140625" style="46" bestFit="1" customWidth="1"/>
  </cols>
  <sheetData>
    <row r="1" spans="1:5" x14ac:dyDescent="0.3">
      <c r="A1" s="57"/>
      <c r="B1" s="57"/>
      <c r="C1" s="65"/>
    </row>
    <row r="2" spans="1:5" x14ac:dyDescent="0.3">
      <c r="A2" s="57"/>
      <c r="B2" s="57"/>
      <c r="C2" s="65"/>
      <c r="D2" t="s">
        <v>533</v>
      </c>
    </row>
    <row r="3" spans="1:5" x14ac:dyDescent="0.3">
      <c r="A3" s="17"/>
      <c r="B3" s="34"/>
      <c r="C3" s="56"/>
      <c r="D3">
        <f>ROUND(A3*'Tab F AES'!$E$2,2)</f>
        <v>0</v>
      </c>
      <c r="E3" t="s">
        <v>469</v>
      </c>
    </row>
    <row r="4" spans="1:5" x14ac:dyDescent="0.3">
      <c r="A4" s="68">
        <v>0</v>
      </c>
      <c r="B4" s="34" t="s">
        <v>557</v>
      </c>
      <c r="C4" s="75"/>
      <c r="D4">
        <f>ROUND(A4*'Tab F AES'!$E$2,2)</f>
        <v>0</v>
      </c>
    </row>
    <row r="5" spans="1:5" x14ac:dyDescent="0.3">
      <c r="A5" s="68">
        <v>1</v>
      </c>
      <c r="B5" s="34" t="s">
        <v>557</v>
      </c>
      <c r="C5" s="75" t="s">
        <v>256</v>
      </c>
      <c r="D5">
        <f>ROUND(A5*'Tab F AES'!$E$2,2)</f>
        <v>1.47</v>
      </c>
    </row>
    <row r="6" spans="1:5" x14ac:dyDescent="0.3">
      <c r="A6" s="17">
        <f t="shared" ref="A6:A26" si="0">+A5+1</f>
        <v>2</v>
      </c>
      <c r="B6" s="34" t="s">
        <v>557</v>
      </c>
      <c r="C6" s="75" t="s">
        <v>248</v>
      </c>
      <c r="D6">
        <f>ROUND(A6*'Tab F AES'!$E$2,2)</f>
        <v>2.95</v>
      </c>
    </row>
    <row r="7" spans="1:5" x14ac:dyDescent="0.3">
      <c r="A7" s="17">
        <f t="shared" si="0"/>
        <v>3</v>
      </c>
      <c r="B7" s="34" t="s">
        <v>557</v>
      </c>
      <c r="C7" s="75" t="s">
        <v>252</v>
      </c>
      <c r="D7">
        <f>ROUND(A7*'Tab F AES'!$E$2,2)</f>
        <v>4.42</v>
      </c>
    </row>
    <row r="8" spans="1:5" x14ac:dyDescent="0.3">
      <c r="A8" s="17">
        <f t="shared" si="0"/>
        <v>4</v>
      </c>
      <c r="B8" t="s">
        <v>434</v>
      </c>
      <c r="C8" s="46" t="str">
        <f>VLOOKUP(B8,'Tab F AES'!N:O,2,0)</f>
        <v>Post Südstadt Karlsruhe</v>
      </c>
      <c r="D8">
        <f>ROUND(A8*'Tab F AES'!$E$2,2)</f>
        <v>5.89</v>
      </c>
    </row>
    <row r="9" spans="1:5" x14ac:dyDescent="0.3">
      <c r="A9" s="17">
        <f t="shared" si="0"/>
        <v>5</v>
      </c>
      <c r="B9" t="s">
        <v>435</v>
      </c>
      <c r="C9" s="46" t="str">
        <f>VLOOKUP(B9,'Tab F AES'!N:O,2,0)</f>
        <v>SG Stutensee-Weingarten</v>
      </c>
      <c r="D9">
        <f>ROUND(A9*'Tab F AES'!$E$2,2)</f>
        <v>7.37</v>
      </c>
    </row>
    <row r="10" spans="1:5" x14ac:dyDescent="0.3">
      <c r="A10" s="17">
        <f t="shared" si="0"/>
        <v>6</v>
      </c>
      <c r="B10" t="s">
        <v>439</v>
      </c>
      <c r="C10" s="46" t="str">
        <f>VLOOKUP(B10,'Tab F AES'!N:O,2,0)</f>
        <v>TSV Knittlingen</v>
      </c>
      <c r="D10">
        <f>ROUND(A10*'Tab F AES'!$E$2,2)</f>
        <v>8.84</v>
      </c>
    </row>
    <row r="11" spans="1:5" x14ac:dyDescent="0.3">
      <c r="A11" s="17">
        <f t="shared" si="0"/>
        <v>7</v>
      </c>
      <c r="B11" t="s">
        <v>440</v>
      </c>
      <c r="C11" s="46" t="str">
        <f>VLOOKUP(B11,'Tab F AES'!N:O,2,0)</f>
        <v>HSG Ettlingen 2</v>
      </c>
      <c r="D11">
        <f>ROUND(A11*'Tab F AES'!$E$2,2)</f>
        <v>10.32</v>
      </c>
    </row>
    <row r="12" spans="1:5" x14ac:dyDescent="0.3">
      <c r="A12" s="17">
        <f t="shared" si="0"/>
        <v>8</v>
      </c>
      <c r="B12" t="s">
        <v>441</v>
      </c>
      <c r="C12" s="46" t="str">
        <f>VLOOKUP(B12,'Tab F AES'!N:O,2,0)</f>
        <v>TG Neureut 2</v>
      </c>
      <c r="D12">
        <f>ROUND(A12*'Tab F AES'!$E$2,2)</f>
        <v>11.79</v>
      </c>
    </row>
    <row r="13" spans="1:5" x14ac:dyDescent="0.3">
      <c r="A13" s="17">
        <f t="shared" si="0"/>
        <v>9</v>
      </c>
      <c r="B13" t="s">
        <v>442</v>
      </c>
      <c r="C13" s="46" t="str">
        <f>VLOOKUP(B13,'Tab F AES'!N:O,2,0)</f>
        <v>TB Pforzheim</v>
      </c>
      <c r="D13">
        <f>ROUND(A13*'Tab F AES'!$E$2,2)</f>
        <v>13.26</v>
      </c>
    </row>
    <row r="14" spans="1:5" x14ac:dyDescent="0.3">
      <c r="A14" s="17">
        <f t="shared" si="0"/>
        <v>10</v>
      </c>
      <c r="B14" t="s">
        <v>443</v>
      </c>
      <c r="C14" s="46" t="str">
        <f>VLOOKUP(B14,'Tab F AES'!N:O,2,0)</f>
        <v>SG KIT/MTV Karlsruhe 2</v>
      </c>
      <c r="D14">
        <f>ROUND(A14*'Tab F AES'!$E$2,2)</f>
        <v>14.74</v>
      </c>
    </row>
    <row r="15" spans="1:5" x14ac:dyDescent="0.3">
      <c r="A15" s="17">
        <f t="shared" si="0"/>
        <v>11</v>
      </c>
      <c r="B15" t="s">
        <v>444</v>
      </c>
      <c r="C15" s="46" t="str">
        <f>VLOOKUP(B15,'Tab F AES'!N:O,2,0)</f>
        <v>SG Malsch/Hardt</v>
      </c>
      <c r="D15">
        <f>ROUND(A15*'Tab F AES'!$E$2,2)</f>
        <v>16.21</v>
      </c>
    </row>
    <row r="16" spans="1:5" x14ac:dyDescent="0.3">
      <c r="A16" s="17">
        <f t="shared" si="0"/>
        <v>12</v>
      </c>
      <c r="B16" t="s">
        <v>445</v>
      </c>
      <c r="C16" s="46" t="str">
        <f>VLOOKUP(B16,'Tab F AES'!N:O,2,0)</f>
        <v>SG Eggenstein-Leopoldshafen 2</v>
      </c>
      <c r="D16">
        <f>ROUND(A16*'Tab F AES'!$E$2,2)</f>
        <v>17.68</v>
      </c>
    </row>
    <row r="17" spans="1:4" x14ac:dyDescent="0.3">
      <c r="A17" s="17">
        <f t="shared" si="0"/>
        <v>13</v>
      </c>
      <c r="B17" t="s">
        <v>446</v>
      </c>
      <c r="C17" s="46" t="str">
        <f>VLOOKUP(B17,'Tab F AES'!N:O,2,0)</f>
        <v>SSC Karlsruhe</v>
      </c>
      <c r="D17">
        <f>ROUND(A17*'Tab F AES'!$E$2,2)</f>
        <v>19.16</v>
      </c>
    </row>
    <row r="18" spans="1:4" x14ac:dyDescent="0.3">
      <c r="A18" s="17">
        <f t="shared" si="0"/>
        <v>14</v>
      </c>
      <c r="B18" t="s">
        <v>448</v>
      </c>
      <c r="C18" s="46" t="str">
        <f>VLOOKUP(B18,'Tab F AES'!N:O,2,0)</f>
        <v>SG Neuthard/Büchenau  2</v>
      </c>
      <c r="D18">
        <f>ROUND(A18*'Tab F AES'!$E$2,2)</f>
        <v>20.63</v>
      </c>
    </row>
    <row r="19" spans="1:4" x14ac:dyDescent="0.3">
      <c r="A19" s="17">
        <f t="shared" si="0"/>
        <v>15</v>
      </c>
      <c r="B19" t="s">
        <v>449</v>
      </c>
      <c r="C19" s="46" t="str">
        <f>VLOOKUP(B19,'Tab F AES'!N:O,2,0)</f>
        <v>SG Stutensee-Weingarten 2</v>
      </c>
      <c r="D19">
        <f>ROUND(A19*'Tab F AES'!$E$2,2)</f>
        <v>22.11</v>
      </c>
    </row>
    <row r="20" spans="1:4" x14ac:dyDescent="0.3">
      <c r="A20" s="17">
        <f t="shared" si="0"/>
        <v>16</v>
      </c>
      <c r="B20" t="s">
        <v>450</v>
      </c>
      <c r="C20" s="46" t="str">
        <f>VLOOKUP(B20,'Tab F AES'!N:O,2,0)</f>
        <v>TV Knielingen</v>
      </c>
      <c r="D20">
        <f>ROUND(A20*'Tab F AES'!$E$2,2)</f>
        <v>23.58</v>
      </c>
    </row>
    <row r="21" spans="1:4" x14ac:dyDescent="0.3">
      <c r="A21" s="17">
        <f t="shared" si="0"/>
        <v>17</v>
      </c>
      <c r="B21" t="s">
        <v>451</v>
      </c>
      <c r="C21" s="46" t="str">
        <f>VLOOKUP(B21,'Tab F AES'!N:O,2,0)</f>
        <v>TV Gondelsheim</v>
      </c>
      <c r="D21">
        <f>ROUND(A21*'Tab F AES'!$E$2,2)</f>
        <v>25.05</v>
      </c>
    </row>
    <row r="22" spans="1:4" x14ac:dyDescent="0.3">
      <c r="A22" s="17">
        <f t="shared" si="0"/>
        <v>18</v>
      </c>
      <c r="B22" t="s">
        <v>452</v>
      </c>
      <c r="C22" s="46" t="str">
        <f>VLOOKUP(B22,'Tab F AES'!N:O,2,0)</f>
        <v>SG Heidelsheim/Helmsheim 2</v>
      </c>
      <c r="D22">
        <f>ROUND(A22*'Tab F AES'!$E$2,2)</f>
        <v>26.53</v>
      </c>
    </row>
    <row r="23" spans="1:4" x14ac:dyDescent="0.3">
      <c r="A23" s="17">
        <f t="shared" si="0"/>
        <v>19</v>
      </c>
      <c r="B23" t="s">
        <v>453</v>
      </c>
      <c r="C23" s="46" t="str">
        <f>VLOOKUP(B23,'Tab F AES'!N:O,2,0)</f>
        <v>HSG Bruchsal/Untergrombach</v>
      </c>
      <c r="D23">
        <f>ROUND(A23*'Tab F AES'!$E$2,2)</f>
        <v>28</v>
      </c>
    </row>
    <row r="24" spans="1:4" x14ac:dyDescent="0.3">
      <c r="A24" s="17">
        <f t="shared" si="0"/>
        <v>20</v>
      </c>
      <c r="B24" t="s">
        <v>454</v>
      </c>
      <c r="C24" s="46" t="str">
        <f>VLOOKUP(B24,'Tab F AES'!N:O,2,0)</f>
        <v>SV Langensteinbach 2</v>
      </c>
      <c r="D24">
        <f>ROUND(A24*'Tab F AES'!$E$2,2)</f>
        <v>29.47</v>
      </c>
    </row>
    <row r="25" spans="1:4" x14ac:dyDescent="0.3">
      <c r="A25" s="17">
        <f t="shared" si="0"/>
        <v>21</v>
      </c>
      <c r="B25" t="s">
        <v>455</v>
      </c>
      <c r="C25" s="46" t="str">
        <f>VLOOKUP(B25,'Tab F AES'!N:O,2,0)</f>
        <v>Turnerschaft Mühlburg 2</v>
      </c>
      <c r="D25">
        <f>ROUND(A25*'Tab F AES'!$E$2,2)</f>
        <v>30.95</v>
      </c>
    </row>
    <row r="26" spans="1:4" x14ac:dyDescent="0.3">
      <c r="A26" s="17">
        <f t="shared" si="0"/>
        <v>22</v>
      </c>
      <c r="B26" t="s">
        <v>456</v>
      </c>
      <c r="C26" s="46" t="str">
        <f>VLOOKUP(B26,'Tab F AES'!N:O,2,0)</f>
        <v>SG Odenheim/Unteröwisheim</v>
      </c>
      <c r="D26">
        <f>ROUND(A26*'Tab F AES'!$E$2,2)</f>
        <v>32.42</v>
      </c>
    </row>
    <row r="27" spans="1:4" x14ac:dyDescent="0.3">
      <c r="A27" s="17"/>
    </row>
    <row r="28" spans="1:4" x14ac:dyDescent="0.3">
      <c r="A28" s="17"/>
    </row>
    <row r="29" spans="1:4" x14ac:dyDescent="0.3">
      <c r="A29" s="17"/>
    </row>
    <row r="30" spans="1:4" x14ac:dyDescent="0.3">
      <c r="A30" s="17"/>
    </row>
    <row r="31" spans="1:4" x14ac:dyDescent="0.3">
      <c r="A31" s="17"/>
    </row>
    <row r="32" spans="1:4" x14ac:dyDescent="0.3">
      <c r="A32" s="17"/>
    </row>
    <row r="33" spans="1:1" x14ac:dyDescent="0.3">
      <c r="A33" s="17"/>
    </row>
    <row r="34" spans="1:1" x14ac:dyDescent="0.3">
      <c r="A34" s="17"/>
    </row>
    <row r="35" spans="1:1" x14ac:dyDescent="0.3">
      <c r="A35" s="17"/>
    </row>
    <row r="36" spans="1:1" x14ac:dyDescent="0.3">
      <c r="A36" s="17"/>
    </row>
    <row r="37" spans="1:1" x14ac:dyDescent="0.3">
      <c r="A37" s="17"/>
    </row>
    <row r="38" spans="1:1" x14ac:dyDescent="0.3">
      <c r="A38" s="17"/>
    </row>
    <row r="39" spans="1:1" x14ac:dyDescent="0.3">
      <c r="A39" s="17"/>
    </row>
    <row r="40" spans="1:1" x14ac:dyDescent="0.3">
      <c r="A40" s="17"/>
    </row>
    <row r="41" spans="1:1" x14ac:dyDescent="0.3">
      <c r="A41" s="17"/>
    </row>
    <row r="42" spans="1:1" x14ac:dyDescent="0.3">
      <c r="A42" s="17"/>
    </row>
    <row r="43" spans="1:1" x14ac:dyDescent="0.3">
      <c r="A43" s="17"/>
    </row>
    <row r="44" spans="1:1" x14ac:dyDescent="0.3">
      <c r="A44" s="17"/>
    </row>
    <row r="45" spans="1:1" x14ac:dyDescent="0.3">
      <c r="A45" s="17"/>
    </row>
    <row r="46" spans="1:1" x14ac:dyDescent="0.3">
      <c r="A46" s="17"/>
    </row>
    <row r="47" spans="1:1" x14ac:dyDescent="0.3">
      <c r="A47" s="17"/>
    </row>
    <row r="48" spans="1:1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2E88B-29F5-4D0A-AFEB-A0927BAB94A3}">
  <sheetPr>
    <tabColor theme="3" tint="0.749992370372631"/>
  </sheetPr>
  <dimension ref="A1:O45"/>
  <sheetViews>
    <sheetView workbookViewId="0">
      <pane ySplit="3" topLeftCell="A4" activePane="bottomLeft" state="frozen"/>
      <selection activeCell="M4" sqref="M4"/>
      <selection pane="bottomLeft" activeCell="M4" sqref="M4"/>
    </sheetView>
  </sheetViews>
  <sheetFormatPr baseColWidth="10" defaultColWidth="8.88671875" defaultRowHeight="14.4" x14ac:dyDescent="0.3"/>
  <cols>
    <col min="1" max="1" width="6" customWidth="1"/>
    <col min="2" max="2" width="48" customWidth="1"/>
    <col min="3" max="7" width="6" customWidth="1"/>
    <col min="8" max="8" width="2" customWidth="1"/>
    <col min="9" max="10" width="6" customWidth="1"/>
    <col min="11" max="11" width="2" customWidth="1"/>
    <col min="12" max="12" width="6" customWidth="1"/>
    <col min="13" max="13" width="18.33203125" bestFit="1" customWidth="1"/>
    <col min="14" max="14" width="20.109375" bestFit="1" customWidth="1"/>
    <col min="15" max="15" width="48" bestFit="1" customWidth="1"/>
  </cols>
  <sheetData>
    <row r="1" spans="1:15" ht="18" x14ac:dyDescent="0.35">
      <c r="A1" s="35" t="s">
        <v>317</v>
      </c>
      <c r="B1" s="34"/>
      <c r="E1">
        <f>COUNTA(B8:B41)</f>
        <v>28</v>
      </c>
    </row>
    <row r="2" spans="1:15" ht="16.8" x14ac:dyDescent="0.3">
      <c r="A2" s="28" t="s">
        <v>212</v>
      </c>
      <c r="E2" t="s">
        <v>532</v>
      </c>
      <c r="F2">
        <f>+E1/'Tab F AES'!D1</f>
        <v>1.4736842105263157</v>
      </c>
    </row>
    <row r="3" spans="1:15" x14ac:dyDescent="0.3">
      <c r="A3" s="42" t="str">
        <f>+'Tab F AES'!A3</f>
        <v>14.04.2025 - 20.04.2025</v>
      </c>
    </row>
    <row r="6" spans="1:15" ht="15.6" x14ac:dyDescent="0.35">
      <c r="A6" s="37" t="s">
        <v>540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5" x14ac:dyDescent="0.3">
      <c r="A7" s="36"/>
      <c r="B7" s="36"/>
      <c r="C7" s="38" t="s">
        <v>214</v>
      </c>
      <c r="D7" s="38" t="s">
        <v>215</v>
      </c>
      <c r="E7" s="38" t="s">
        <v>216</v>
      </c>
      <c r="F7" s="38" t="s">
        <v>217</v>
      </c>
      <c r="G7" s="36"/>
      <c r="H7" s="39" t="s">
        <v>218</v>
      </c>
      <c r="I7" s="36"/>
      <c r="J7" s="36"/>
      <c r="K7" s="39" t="s">
        <v>219</v>
      </c>
      <c r="L7" s="36"/>
      <c r="M7" s="36"/>
      <c r="O7" s="43"/>
    </row>
    <row r="8" spans="1:15" x14ac:dyDescent="0.3">
      <c r="A8" s="40">
        <v>1</v>
      </c>
      <c r="B8" s="36" t="s">
        <v>310</v>
      </c>
      <c r="C8" s="40">
        <v>15</v>
      </c>
      <c r="D8" s="40">
        <v>11</v>
      </c>
      <c r="E8" s="40">
        <v>2</v>
      </c>
      <c r="F8" s="40">
        <v>2</v>
      </c>
      <c r="G8" s="40">
        <v>482</v>
      </c>
      <c r="H8" s="36" t="s">
        <v>221</v>
      </c>
      <c r="I8" s="41">
        <v>393</v>
      </c>
      <c r="J8" s="40">
        <v>24</v>
      </c>
      <c r="K8" s="36" t="s">
        <v>221</v>
      </c>
      <c r="L8" s="41">
        <v>6</v>
      </c>
      <c r="M8" s="41" t="s">
        <v>460</v>
      </c>
      <c r="N8" t="str">
        <f>CONCATENATE(M8," ",,A8)</f>
        <v>BzOL 1</v>
      </c>
      <c r="O8" s="43" t="str">
        <f t="shared" ref="O8:O17" si="0">+B8</f>
        <v>TV Sinsheim</v>
      </c>
    </row>
    <row r="9" spans="1:15" x14ac:dyDescent="0.3">
      <c r="A9" s="40">
        <v>2</v>
      </c>
      <c r="B9" s="36" t="s">
        <v>281</v>
      </c>
      <c r="C9" s="40">
        <v>18</v>
      </c>
      <c r="D9" s="40">
        <v>11</v>
      </c>
      <c r="E9" s="40">
        <v>1</v>
      </c>
      <c r="F9" s="40">
        <v>6</v>
      </c>
      <c r="G9" s="40">
        <v>433</v>
      </c>
      <c r="H9" s="36" t="s">
        <v>221</v>
      </c>
      <c r="I9" s="41">
        <v>377</v>
      </c>
      <c r="J9" s="40">
        <v>23</v>
      </c>
      <c r="K9" s="36" t="s">
        <v>221</v>
      </c>
      <c r="L9" s="41">
        <v>13</v>
      </c>
      <c r="M9" s="41" t="s">
        <v>460</v>
      </c>
      <c r="N9" t="str">
        <f t="shared" ref="N9:N17" si="1">CONCATENATE(M9," ",,A9)</f>
        <v>BzOL 2</v>
      </c>
      <c r="O9" s="43" t="str">
        <f t="shared" si="0"/>
        <v>TV Eppelheim</v>
      </c>
    </row>
    <row r="10" spans="1:15" x14ac:dyDescent="0.3">
      <c r="A10" s="40">
        <v>3</v>
      </c>
      <c r="B10" s="36" t="s">
        <v>312</v>
      </c>
      <c r="C10" s="40">
        <v>16</v>
      </c>
      <c r="D10" s="40">
        <v>10</v>
      </c>
      <c r="E10" s="40">
        <v>2</v>
      </c>
      <c r="F10" s="40">
        <v>4</v>
      </c>
      <c r="G10" s="40">
        <v>448</v>
      </c>
      <c r="H10" s="36" t="s">
        <v>221</v>
      </c>
      <c r="I10" s="41">
        <v>409</v>
      </c>
      <c r="J10" s="40">
        <v>22</v>
      </c>
      <c r="K10" s="36" t="s">
        <v>221</v>
      </c>
      <c r="L10" s="41">
        <v>10</v>
      </c>
      <c r="M10" s="41" t="s">
        <v>460</v>
      </c>
      <c r="N10" t="str">
        <f t="shared" si="1"/>
        <v>BzOL 3</v>
      </c>
      <c r="O10" s="43" t="str">
        <f t="shared" si="0"/>
        <v>SG Schwarzbachtal</v>
      </c>
    </row>
    <row r="11" spans="1:15" x14ac:dyDescent="0.3">
      <c r="A11" s="40">
        <v>4</v>
      </c>
      <c r="B11" s="36" t="s">
        <v>313</v>
      </c>
      <c r="C11" s="40">
        <v>17</v>
      </c>
      <c r="D11" s="40">
        <v>11</v>
      </c>
      <c r="E11" s="40">
        <v>1</v>
      </c>
      <c r="F11" s="40">
        <v>5</v>
      </c>
      <c r="G11" s="40">
        <v>419</v>
      </c>
      <c r="H11" s="36" t="s">
        <v>221</v>
      </c>
      <c r="I11" s="41">
        <v>388</v>
      </c>
      <c r="J11" s="40">
        <v>22</v>
      </c>
      <c r="K11" s="36" t="s">
        <v>221</v>
      </c>
      <c r="L11" s="41">
        <v>11</v>
      </c>
      <c r="M11" s="41" t="s">
        <v>460</v>
      </c>
      <c r="N11" t="str">
        <f t="shared" si="1"/>
        <v>BzOL 4</v>
      </c>
      <c r="O11" s="43" t="str">
        <f t="shared" si="0"/>
        <v>TSV Phönix Steinsfurt</v>
      </c>
    </row>
    <row r="12" spans="1:15" x14ac:dyDescent="0.3">
      <c r="A12" s="36">
        <v>5</v>
      </c>
      <c r="B12" s="36" t="s">
        <v>270</v>
      </c>
      <c r="C12" s="40">
        <v>17</v>
      </c>
      <c r="D12" s="40">
        <v>7</v>
      </c>
      <c r="E12" s="40">
        <v>4</v>
      </c>
      <c r="F12" s="40">
        <v>6</v>
      </c>
      <c r="G12" s="40">
        <v>407</v>
      </c>
      <c r="H12" s="36" t="s">
        <v>221</v>
      </c>
      <c r="I12" s="41">
        <v>399</v>
      </c>
      <c r="J12" s="40">
        <v>18</v>
      </c>
      <c r="K12" s="36" t="s">
        <v>221</v>
      </c>
      <c r="L12" s="41">
        <v>16</v>
      </c>
      <c r="M12" s="41" t="s">
        <v>460</v>
      </c>
      <c r="N12" t="str">
        <f t="shared" si="1"/>
        <v>BzOL 5</v>
      </c>
      <c r="O12" s="43" t="str">
        <f t="shared" si="0"/>
        <v>TSV Amicitia 06/09 Viernheim</v>
      </c>
    </row>
    <row r="13" spans="1:15" x14ac:dyDescent="0.3">
      <c r="A13" s="36">
        <v>6</v>
      </c>
      <c r="B13" s="36" t="s">
        <v>541</v>
      </c>
      <c r="C13" s="40">
        <v>16</v>
      </c>
      <c r="D13" s="40">
        <v>8</v>
      </c>
      <c r="E13" s="40">
        <v>0</v>
      </c>
      <c r="F13" s="40">
        <v>8</v>
      </c>
      <c r="G13" s="40">
        <v>351</v>
      </c>
      <c r="H13" s="36" t="s">
        <v>221</v>
      </c>
      <c r="I13" s="41">
        <v>340</v>
      </c>
      <c r="J13" s="40">
        <v>16</v>
      </c>
      <c r="K13" s="36" t="s">
        <v>221</v>
      </c>
      <c r="L13" s="41">
        <v>16</v>
      </c>
      <c r="M13" s="41" t="s">
        <v>460</v>
      </c>
      <c r="N13" t="str">
        <f t="shared" si="1"/>
        <v>BzOL 6</v>
      </c>
      <c r="O13" s="43" t="str">
        <f t="shared" si="0"/>
        <v>TSV Birkenau 2</v>
      </c>
    </row>
    <row r="14" spans="1:15" x14ac:dyDescent="0.3">
      <c r="A14" s="36">
        <v>7</v>
      </c>
      <c r="B14" s="36" t="s">
        <v>542</v>
      </c>
      <c r="C14" s="40">
        <v>18</v>
      </c>
      <c r="D14" s="40">
        <v>8</v>
      </c>
      <c r="E14" s="40">
        <v>0</v>
      </c>
      <c r="F14" s="40">
        <v>10</v>
      </c>
      <c r="G14" s="40">
        <v>420</v>
      </c>
      <c r="H14" s="36" t="s">
        <v>221</v>
      </c>
      <c r="I14" s="41">
        <v>459</v>
      </c>
      <c r="J14" s="40">
        <v>16</v>
      </c>
      <c r="K14" s="36" t="s">
        <v>221</v>
      </c>
      <c r="L14" s="41">
        <v>20</v>
      </c>
      <c r="M14" s="41" t="s">
        <v>460</v>
      </c>
      <c r="N14" t="str">
        <f t="shared" si="1"/>
        <v>BzOL 7</v>
      </c>
      <c r="O14" s="43" t="str">
        <f t="shared" si="0"/>
        <v xml:space="preserve">SG Ilvesheim/Ladenburg  </v>
      </c>
    </row>
    <row r="15" spans="1:15" x14ac:dyDescent="0.3">
      <c r="A15" s="40">
        <v>8</v>
      </c>
      <c r="B15" s="36" t="s">
        <v>336</v>
      </c>
      <c r="C15" s="40">
        <v>16</v>
      </c>
      <c r="D15" s="40">
        <v>4</v>
      </c>
      <c r="E15" s="40">
        <v>1</v>
      </c>
      <c r="F15" s="40">
        <v>11</v>
      </c>
      <c r="G15" s="40">
        <v>396</v>
      </c>
      <c r="H15" s="36" t="s">
        <v>221</v>
      </c>
      <c r="I15" s="41">
        <v>419</v>
      </c>
      <c r="J15" s="40">
        <v>9</v>
      </c>
      <c r="K15" s="36" t="s">
        <v>221</v>
      </c>
      <c r="L15" s="41">
        <v>23</v>
      </c>
      <c r="M15" s="41" t="s">
        <v>460</v>
      </c>
      <c r="N15" t="str">
        <f t="shared" si="1"/>
        <v>BzOL 8</v>
      </c>
      <c r="O15" s="43" t="str">
        <f t="shared" si="0"/>
        <v>SG MTG/PSV Mannheim</v>
      </c>
    </row>
    <row r="16" spans="1:15" s="43" customFormat="1" x14ac:dyDescent="0.3">
      <c r="A16" s="36">
        <v>9</v>
      </c>
      <c r="B16" s="36" t="s">
        <v>543</v>
      </c>
      <c r="C16" s="40">
        <v>15</v>
      </c>
      <c r="D16" s="40">
        <v>3</v>
      </c>
      <c r="E16" s="40">
        <v>1</v>
      </c>
      <c r="F16" s="40">
        <v>11</v>
      </c>
      <c r="G16" s="40">
        <v>407</v>
      </c>
      <c r="H16" s="36" t="s">
        <v>221</v>
      </c>
      <c r="I16" s="41">
        <v>478</v>
      </c>
      <c r="J16" s="40">
        <v>7</v>
      </c>
      <c r="K16" s="36" t="s">
        <v>221</v>
      </c>
      <c r="L16" s="41">
        <v>23</v>
      </c>
      <c r="M16" s="41" t="s">
        <v>460</v>
      </c>
      <c r="N16" t="str">
        <f t="shared" si="1"/>
        <v>BzOL 9</v>
      </c>
      <c r="O16" s="43" t="str">
        <f t="shared" si="0"/>
        <v>TV Bammental 2</v>
      </c>
    </row>
    <row r="17" spans="1:15" s="43" customFormat="1" x14ac:dyDescent="0.3">
      <c r="A17" s="40">
        <v>10</v>
      </c>
      <c r="B17" s="36" t="s">
        <v>338</v>
      </c>
      <c r="C17" s="40">
        <v>16</v>
      </c>
      <c r="D17" s="40">
        <v>3</v>
      </c>
      <c r="E17" s="40">
        <v>0</v>
      </c>
      <c r="F17" s="40">
        <v>13</v>
      </c>
      <c r="G17" s="40">
        <v>361</v>
      </c>
      <c r="H17" s="36" t="s">
        <v>221</v>
      </c>
      <c r="I17" s="41">
        <v>462</v>
      </c>
      <c r="J17" s="40">
        <v>6</v>
      </c>
      <c r="K17" s="36" t="s">
        <v>221</v>
      </c>
      <c r="L17" s="41">
        <v>26</v>
      </c>
      <c r="M17" s="41" t="s">
        <v>460</v>
      </c>
      <c r="N17" t="str">
        <f t="shared" si="1"/>
        <v>BzOL 10</v>
      </c>
      <c r="O17" s="43" t="str">
        <f t="shared" si="0"/>
        <v>SG HD-Kirchheim</v>
      </c>
    </row>
    <row r="18" spans="1:15" s="43" customFormat="1" x14ac:dyDescent="0.3">
      <c r="A18" s="40"/>
      <c r="B18"/>
      <c r="C18" s="33"/>
      <c r="D18" s="33"/>
      <c r="E18" s="33"/>
      <c r="F18" s="33"/>
      <c r="G18" s="33"/>
      <c r="H18"/>
      <c r="I18" s="27"/>
      <c r="J18" s="33"/>
      <c r="K18"/>
      <c r="L18" s="27"/>
      <c r="M18" s="27"/>
      <c r="N18"/>
    </row>
    <row r="19" spans="1:15" s="43" customFormat="1" ht="15.6" x14ac:dyDescent="0.35">
      <c r="A19" s="37" t="s">
        <v>544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/>
    </row>
    <row r="20" spans="1:15" s="43" customFormat="1" x14ac:dyDescent="0.3">
      <c r="A20" s="36"/>
      <c r="B20" s="36"/>
      <c r="C20" s="38" t="s">
        <v>214</v>
      </c>
      <c r="D20" s="38" t="s">
        <v>215</v>
      </c>
      <c r="E20" s="38" t="s">
        <v>216</v>
      </c>
      <c r="F20" s="38" t="s">
        <v>217</v>
      </c>
      <c r="G20" s="36"/>
      <c r="H20" s="39" t="s">
        <v>218</v>
      </c>
      <c r="I20" s="36"/>
      <c r="J20" s="36"/>
      <c r="K20" s="39" t="s">
        <v>219</v>
      </c>
      <c r="L20" s="36"/>
      <c r="M20" s="36"/>
      <c r="N20"/>
    </row>
    <row r="21" spans="1:15" s="43" customFormat="1" x14ac:dyDescent="0.3">
      <c r="A21" s="40">
        <v>1</v>
      </c>
      <c r="B21" s="36" t="s">
        <v>546</v>
      </c>
      <c r="C21" s="40">
        <v>16</v>
      </c>
      <c r="D21" s="40">
        <v>13</v>
      </c>
      <c r="E21" s="40">
        <v>0</v>
      </c>
      <c r="F21" s="40">
        <v>3</v>
      </c>
      <c r="G21" s="40">
        <v>405</v>
      </c>
      <c r="H21" s="36" t="s">
        <v>221</v>
      </c>
      <c r="I21" s="41">
        <v>338</v>
      </c>
      <c r="J21" s="40">
        <v>26</v>
      </c>
      <c r="K21" s="36" t="s">
        <v>221</v>
      </c>
      <c r="L21" s="41">
        <v>6</v>
      </c>
      <c r="M21" s="41" t="s">
        <v>461</v>
      </c>
      <c r="N21" t="str">
        <f t="shared" ref="N21:N30" si="2">CONCATENATE(M21," ",,A21)</f>
        <v>BzL 1</v>
      </c>
      <c r="O21" s="43" t="str">
        <f t="shared" ref="O21:O30" si="3">+B21</f>
        <v xml:space="preserve">SG Wilhelmsfeld/Neckargemünd </v>
      </c>
    </row>
    <row r="22" spans="1:15" s="43" customFormat="1" x14ac:dyDescent="0.3">
      <c r="A22" s="40">
        <v>2</v>
      </c>
      <c r="B22" s="36" t="s">
        <v>545</v>
      </c>
      <c r="C22" s="40">
        <v>17</v>
      </c>
      <c r="D22" s="40">
        <v>11</v>
      </c>
      <c r="E22" s="40">
        <v>1</v>
      </c>
      <c r="F22" s="40">
        <v>5</v>
      </c>
      <c r="G22" s="40">
        <v>396</v>
      </c>
      <c r="H22" s="36" t="s">
        <v>221</v>
      </c>
      <c r="I22" s="41">
        <v>343</v>
      </c>
      <c r="J22" s="40">
        <v>23</v>
      </c>
      <c r="K22" s="36" t="s">
        <v>221</v>
      </c>
      <c r="L22" s="41">
        <v>11</v>
      </c>
      <c r="M22" s="41" t="s">
        <v>461</v>
      </c>
      <c r="N22" t="str">
        <f t="shared" si="2"/>
        <v>BzL 2</v>
      </c>
      <c r="O22" s="43" t="str">
        <f t="shared" si="3"/>
        <v>SG Ilvesheim/Ladenburg   2</v>
      </c>
    </row>
    <row r="23" spans="1:15" s="43" customFormat="1" x14ac:dyDescent="0.3">
      <c r="A23" s="40">
        <v>3</v>
      </c>
      <c r="B23" s="36" t="s">
        <v>309</v>
      </c>
      <c r="C23" s="40">
        <v>17</v>
      </c>
      <c r="D23" s="40">
        <v>10</v>
      </c>
      <c r="E23" s="40">
        <v>1</v>
      </c>
      <c r="F23" s="40">
        <v>6</v>
      </c>
      <c r="G23" s="40">
        <v>403</v>
      </c>
      <c r="H23" s="36" t="s">
        <v>221</v>
      </c>
      <c r="I23" s="41">
        <v>357</v>
      </c>
      <c r="J23" s="40">
        <v>21</v>
      </c>
      <c r="K23" s="36" t="s">
        <v>221</v>
      </c>
      <c r="L23" s="41">
        <v>13</v>
      </c>
      <c r="M23" s="41" t="s">
        <v>461</v>
      </c>
      <c r="N23" t="str">
        <f t="shared" si="2"/>
        <v>BzL 3</v>
      </c>
      <c r="O23" s="43" t="str">
        <f t="shared" si="3"/>
        <v>SV Waldhof Mannheim 07</v>
      </c>
    </row>
    <row r="24" spans="1:15" s="43" customFormat="1" x14ac:dyDescent="0.3">
      <c r="A24" s="40">
        <v>4</v>
      </c>
      <c r="B24" s="36" t="s">
        <v>341</v>
      </c>
      <c r="C24" s="40">
        <v>16</v>
      </c>
      <c r="D24" s="40">
        <v>9</v>
      </c>
      <c r="E24" s="40">
        <v>1</v>
      </c>
      <c r="F24" s="40">
        <v>6</v>
      </c>
      <c r="G24" s="40">
        <v>386</v>
      </c>
      <c r="H24" s="36" t="s">
        <v>221</v>
      </c>
      <c r="I24" s="41">
        <v>327</v>
      </c>
      <c r="J24" s="40">
        <v>19</v>
      </c>
      <c r="K24" s="36" t="s">
        <v>221</v>
      </c>
      <c r="L24" s="41">
        <v>13</v>
      </c>
      <c r="M24" s="41" t="s">
        <v>461</v>
      </c>
      <c r="N24" t="str">
        <f t="shared" si="2"/>
        <v>BzL 4</v>
      </c>
      <c r="O24" s="43" t="str">
        <f t="shared" si="3"/>
        <v>TV Brühl 2</v>
      </c>
    </row>
    <row r="25" spans="1:15" s="43" customFormat="1" x14ac:dyDescent="0.3">
      <c r="A25" s="36">
        <v>5</v>
      </c>
      <c r="B25" s="36" t="s">
        <v>547</v>
      </c>
      <c r="C25" s="40">
        <v>17</v>
      </c>
      <c r="D25" s="40">
        <v>9</v>
      </c>
      <c r="E25" s="40">
        <v>1</v>
      </c>
      <c r="F25" s="40">
        <v>7</v>
      </c>
      <c r="G25" s="40">
        <v>381</v>
      </c>
      <c r="H25" s="36" t="s">
        <v>221</v>
      </c>
      <c r="I25" s="41">
        <v>350</v>
      </c>
      <c r="J25" s="40">
        <v>19</v>
      </c>
      <c r="K25" s="36" t="s">
        <v>221</v>
      </c>
      <c r="L25" s="41">
        <v>15</v>
      </c>
      <c r="M25" s="41" t="s">
        <v>461</v>
      </c>
      <c r="N25" t="str">
        <f t="shared" si="2"/>
        <v>BzL 5</v>
      </c>
      <c r="O25" s="43" t="str">
        <f t="shared" si="3"/>
        <v>HSG Bergstraße 2</v>
      </c>
    </row>
    <row r="26" spans="1:15" s="43" customFormat="1" x14ac:dyDescent="0.3">
      <c r="A26" s="36">
        <v>6</v>
      </c>
      <c r="B26" s="36" t="s">
        <v>344</v>
      </c>
      <c r="C26" s="40">
        <v>17</v>
      </c>
      <c r="D26" s="40">
        <v>9</v>
      </c>
      <c r="E26" s="40">
        <v>1</v>
      </c>
      <c r="F26" s="40">
        <v>7</v>
      </c>
      <c r="G26" s="40">
        <v>346</v>
      </c>
      <c r="H26" s="36" t="s">
        <v>221</v>
      </c>
      <c r="I26" s="41">
        <v>358</v>
      </c>
      <c r="J26" s="40">
        <v>19</v>
      </c>
      <c r="K26" s="36" t="s">
        <v>221</v>
      </c>
      <c r="L26" s="41">
        <v>15</v>
      </c>
      <c r="M26" s="41" t="s">
        <v>461</v>
      </c>
      <c r="N26" t="str">
        <f t="shared" si="2"/>
        <v>BzL 6</v>
      </c>
      <c r="O26" s="43" t="str">
        <f t="shared" si="3"/>
        <v>HSG Lussheim</v>
      </c>
    </row>
    <row r="27" spans="1:15" s="43" customFormat="1" x14ac:dyDescent="0.3">
      <c r="A27" s="36">
        <v>7</v>
      </c>
      <c r="B27" s="36" t="s">
        <v>354</v>
      </c>
      <c r="C27" s="40">
        <v>16</v>
      </c>
      <c r="D27" s="40">
        <v>8</v>
      </c>
      <c r="E27" s="40">
        <v>2</v>
      </c>
      <c r="F27" s="40">
        <v>6</v>
      </c>
      <c r="G27" s="40">
        <v>370</v>
      </c>
      <c r="H27" s="36" t="s">
        <v>221</v>
      </c>
      <c r="I27" s="41">
        <v>345</v>
      </c>
      <c r="J27" s="40">
        <v>18</v>
      </c>
      <c r="K27" s="36" t="s">
        <v>221</v>
      </c>
      <c r="L27" s="41">
        <v>14</v>
      </c>
      <c r="M27" s="41" t="s">
        <v>461</v>
      </c>
      <c r="N27" t="str">
        <f t="shared" si="2"/>
        <v>BzL 7</v>
      </c>
      <c r="O27" s="43" t="str">
        <f t="shared" si="3"/>
        <v>HSG TSG Weinheim-TV Oberflockenbach 2</v>
      </c>
    </row>
    <row r="28" spans="1:15" s="43" customFormat="1" x14ac:dyDescent="0.3">
      <c r="A28" s="40">
        <v>8</v>
      </c>
      <c r="B28" s="36" t="s">
        <v>302</v>
      </c>
      <c r="C28" s="40">
        <v>17</v>
      </c>
      <c r="D28" s="40">
        <v>7</v>
      </c>
      <c r="E28" s="40">
        <v>0</v>
      </c>
      <c r="F28" s="40">
        <v>10</v>
      </c>
      <c r="G28" s="40">
        <v>380</v>
      </c>
      <c r="H28" s="36" t="s">
        <v>221</v>
      </c>
      <c r="I28" s="41">
        <v>418</v>
      </c>
      <c r="J28" s="40">
        <v>14</v>
      </c>
      <c r="K28" s="36" t="s">
        <v>221</v>
      </c>
      <c r="L28" s="41">
        <v>20</v>
      </c>
      <c r="M28" s="41" t="s">
        <v>461</v>
      </c>
      <c r="N28" t="str">
        <f t="shared" si="2"/>
        <v>BzL 8</v>
      </c>
      <c r="O28" s="43" t="str">
        <f t="shared" si="3"/>
        <v xml:space="preserve">HSG Dielheim/Malschenberg     </v>
      </c>
    </row>
    <row r="29" spans="1:15" s="43" customFormat="1" x14ac:dyDescent="0.3">
      <c r="A29" s="36">
        <v>9</v>
      </c>
      <c r="B29" s="36" t="s">
        <v>358</v>
      </c>
      <c r="C29" s="40">
        <v>17</v>
      </c>
      <c r="D29" s="40">
        <v>3</v>
      </c>
      <c r="E29" s="40">
        <v>1</v>
      </c>
      <c r="F29" s="40">
        <v>13</v>
      </c>
      <c r="G29" s="40">
        <v>380</v>
      </c>
      <c r="H29" s="36" t="s">
        <v>221</v>
      </c>
      <c r="I29" s="41">
        <v>454</v>
      </c>
      <c r="J29" s="40">
        <v>7</v>
      </c>
      <c r="K29" s="36" t="s">
        <v>221</v>
      </c>
      <c r="L29" s="41">
        <v>27</v>
      </c>
      <c r="M29" s="41" t="s">
        <v>461</v>
      </c>
      <c r="N29" t="str">
        <f t="shared" si="2"/>
        <v>BzL 9</v>
      </c>
      <c r="O29" s="43" t="str">
        <f t="shared" si="3"/>
        <v>TV Sinsheim 2</v>
      </c>
    </row>
    <row r="30" spans="1:15" s="43" customFormat="1" x14ac:dyDescent="0.3">
      <c r="A30" s="40">
        <v>10</v>
      </c>
      <c r="B30" s="36" t="s">
        <v>368</v>
      </c>
      <c r="C30" s="40">
        <v>16</v>
      </c>
      <c r="D30" s="40">
        <v>0</v>
      </c>
      <c r="E30" s="40">
        <v>0</v>
      </c>
      <c r="F30" s="40">
        <v>16</v>
      </c>
      <c r="G30" s="40">
        <v>319</v>
      </c>
      <c r="H30" s="36" t="s">
        <v>221</v>
      </c>
      <c r="I30" s="41">
        <v>476</v>
      </c>
      <c r="J30" s="40">
        <v>0</v>
      </c>
      <c r="K30" s="36" t="s">
        <v>221</v>
      </c>
      <c r="L30" s="41">
        <v>32</v>
      </c>
      <c r="M30" s="41" t="s">
        <v>461</v>
      </c>
      <c r="N30" t="str">
        <f t="shared" si="2"/>
        <v>BzL 10</v>
      </c>
      <c r="O30" s="43" t="str">
        <f t="shared" si="3"/>
        <v>SG Schwarzbachtal 2</v>
      </c>
    </row>
    <row r="31" spans="1:15" s="43" customFormat="1" x14ac:dyDescent="0.3">
      <c r="A31"/>
      <c r="B31"/>
      <c r="C31" s="33"/>
      <c r="D31" s="33"/>
      <c r="E31" s="33"/>
      <c r="F31" s="33"/>
      <c r="G31" s="33"/>
      <c r="H31"/>
      <c r="I31" s="27"/>
      <c r="J31" s="33"/>
      <c r="K31"/>
      <c r="L31" s="27"/>
      <c r="M31" s="27"/>
      <c r="N31"/>
    </row>
    <row r="32" spans="1:15" s="43" customFormat="1" ht="15.6" x14ac:dyDescent="0.35">
      <c r="A32" s="30" t="s">
        <v>548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/>
    </row>
    <row r="33" spans="1:15" s="43" customFormat="1" x14ac:dyDescent="0.3">
      <c r="A33" s="36"/>
      <c r="B33" s="36"/>
      <c r="C33" s="38" t="s">
        <v>214</v>
      </c>
      <c r="D33" s="38" t="s">
        <v>215</v>
      </c>
      <c r="E33" s="38" t="s">
        <v>216</v>
      </c>
      <c r="F33" s="38" t="s">
        <v>217</v>
      </c>
      <c r="G33" s="36"/>
      <c r="H33" s="39" t="s">
        <v>218</v>
      </c>
      <c r="I33" s="36"/>
      <c r="J33" s="36"/>
      <c r="K33" s="39" t="s">
        <v>219</v>
      </c>
      <c r="L33" s="36"/>
      <c r="M33" s="36"/>
      <c r="N33"/>
    </row>
    <row r="34" spans="1:15" s="43" customFormat="1" x14ac:dyDescent="0.3">
      <c r="A34" s="40">
        <v>1</v>
      </c>
      <c r="B34" s="36" t="s">
        <v>549</v>
      </c>
      <c r="C34" s="40">
        <v>12</v>
      </c>
      <c r="D34" s="40">
        <v>10</v>
      </c>
      <c r="E34" s="40">
        <v>2</v>
      </c>
      <c r="F34" s="40">
        <v>0</v>
      </c>
      <c r="G34" s="40">
        <v>298</v>
      </c>
      <c r="H34" s="36" t="s">
        <v>221</v>
      </c>
      <c r="I34" s="41">
        <v>237</v>
      </c>
      <c r="J34" s="40">
        <v>22</v>
      </c>
      <c r="K34" s="36" t="s">
        <v>221</v>
      </c>
      <c r="L34" s="41">
        <v>2</v>
      </c>
      <c r="M34" s="41" t="s">
        <v>462</v>
      </c>
      <c r="N34" t="str">
        <f t="shared" ref="N34:N41" si="4">CONCATENATE(M34," ",,A34)</f>
        <v>BzK1 1</v>
      </c>
      <c r="O34" s="43" t="str">
        <f t="shared" ref="O34:O41" si="5">+B34</f>
        <v>TSV Handschuhsheim Frauen 2</v>
      </c>
    </row>
    <row r="35" spans="1:15" s="43" customFormat="1" x14ac:dyDescent="0.3">
      <c r="A35" s="40">
        <v>2</v>
      </c>
      <c r="B35" s="36" t="s">
        <v>370</v>
      </c>
      <c r="C35" s="40">
        <v>13</v>
      </c>
      <c r="D35" s="40">
        <v>10</v>
      </c>
      <c r="E35" s="40">
        <v>1</v>
      </c>
      <c r="F35" s="40">
        <v>2</v>
      </c>
      <c r="G35" s="40">
        <v>292</v>
      </c>
      <c r="H35" s="36" t="s">
        <v>221</v>
      </c>
      <c r="I35" s="41">
        <v>242</v>
      </c>
      <c r="J35" s="40">
        <v>21</v>
      </c>
      <c r="K35" s="36" t="s">
        <v>221</v>
      </c>
      <c r="L35" s="41">
        <v>5</v>
      </c>
      <c r="M35" s="41" t="s">
        <v>462</v>
      </c>
      <c r="N35" t="str">
        <f t="shared" si="4"/>
        <v>BzK1 2</v>
      </c>
      <c r="O35" s="43" t="str">
        <f t="shared" si="5"/>
        <v>TV Sinsheim 3</v>
      </c>
    </row>
    <row r="36" spans="1:15" s="43" customFormat="1" x14ac:dyDescent="0.3">
      <c r="A36" s="40">
        <v>3</v>
      </c>
      <c r="B36" s="36" t="s">
        <v>329</v>
      </c>
      <c r="C36" s="40">
        <v>12</v>
      </c>
      <c r="D36" s="40">
        <v>9</v>
      </c>
      <c r="E36" s="40">
        <v>2</v>
      </c>
      <c r="F36" s="40">
        <v>1</v>
      </c>
      <c r="G36" s="40">
        <v>274</v>
      </c>
      <c r="H36" s="36" t="s">
        <v>221</v>
      </c>
      <c r="I36" s="41">
        <v>229</v>
      </c>
      <c r="J36" s="40">
        <v>20</v>
      </c>
      <c r="K36" s="36" t="s">
        <v>221</v>
      </c>
      <c r="L36" s="41">
        <v>4</v>
      </c>
      <c r="M36" s="41" t="s">
        <v>462</v>
      </c>
      <c r="N36" t="str">
        <f t="shared" si="4"/>
        <v>BzK1 3</v>
      </c>
      <c r="O36" s="43" t="str">
        <f t="shared" si="5"/>
        <v>SG Heddesheim 2</v>
      </c>
    </row>
    <row r="37" spans="1:15" s="43" customFormat="1" x14ac:dyDescent="0.3">
      <c r="A37" s="40">
        <v>4</v>
      </c>
      <c r="B37" s="36" t="s">
        <v>323</v>
      </c>
      <c r="C37" s="40">
        <v>13</v>
      </c>
      <c r="D37" s="40">
        <v>5</v>
      </c>
      <c r="E37" s="40">
        <v>1</v>
      </c>
      <c r="F37" s="40">
        <v>7</v>
      </c>
      <c r="G37" s="40">
        <v>267</v>
      </c>
      <c r="H37" s="36" t="s">
        <v>221</v>
      </c>
      <c r="I37" s="41">
        <v>271</v>
      </c>
      <c r="J37" s="40">
        <v>11</v>
      </c>
      <c r="K37" s="36" t="s">
        <v>221</v>
      </c>
      <c r="L37" s="41">
        <v>15</v>
      </c>
      <c r="M37" s="41" t="s">
        <v>462</v>
      </c>
      <c r="N37" t="str">
        <f t="shared" si="4"/>
        <v>BzK1 4</v>
      </c>
      <c r="O37" s="43" t="str">
        <f t="shared" si="5"/>
        <v>TV Eppelheim 2</v>
      </c>
    </row>
    <row r="38" spans="1:15" s="43" customFormat="1" x14ac:dyDescent="0.3">
      <c r="A38" s="36">
        <v>5</v>
      </c>
      <c r="B38" s="36" t="s">
        <v>363</v>
      </c>
      <c r="C38" s="40">
        <v>13</v>
      </c>
      <c r="D38" s="40">
        <v>3</v>
      </c>
      <c r="E38" s="40">
        <v>3</v>
      </c>
      <c r="F38" s="40">
        <v>7</v>
      </c>
      <c r="G38" s="40">
        <v>295</v>
      </c>
      <c r="H38" s="36" t="s">
        <v>221</v>
      </c>
      <c r="I38" s="41">
        <v>300</v>
      </c>
      <c r="J38" s="40">
        <v>9</v>
      </c>
      <c r="K38" s="36" t="s">
        <v>221</v>
      </c>
      <c r="L38" s="41">
        <v>17</v>
      </c>
      <c r="M38" s="41" t="s">
        <v>462</v>
      </c>
      <c r="N38" t="str">
        <f t="shared" si="4"/>
        <v>BzK1 5</v>
      </c>
      <c r="O38" s="43" t="str">
        <f t="shared" si="5"/>
        <v>SG HD-Kirchheim 2</v>
      </c>
    </row>
    <row r="39" spans="1:15" s="43" customFormat="1" x14ac:dyDescent="0.3">
      <c r="A39" s="36">
        <v>6</v>
      </c>
      <c r="B39" s="36" t="s">
        <v>359</v>
      </c>
      <c r="C39" s="40">
        <v>14</v>
      </c>
      <c r="D39" s="40">
        <v>4</v>
      </c>
      <c r="E39" s="40">
        <v>1</v>
      </c>
      <c r="F39" s="40">
        <v>9</v>
      </c>
      <c r="G39" s="40">
        <v>244</v>
      </c>
      <c r="H39" s="36" t="s">
        <v>221</v>
      </c>
      <c r="I39" s="41">
        <v>240</v>
      </c>
      <c r="J39" s="40">
        <v>9</v>
      </c>
      <c r="K39" s="36" t="s">
        <v>221</v>
      </c>
      <c r="L39" s="41">
        <v>19</v>
      </c>
      <c r="M39" s="41" t="s">
        <v>462</v>
      </c>
      <c r="N39" t="str">
        <f t="shared" si="4"/>
        <v>BzK1 6</v>
      </c>
      <c r="O39" s="43" t="str">
        <f t="shared" si="5"/>
        <v>TV Edingen 2</v>
      </c>
    </row>
    <row r="40" spans="1:15" s="43" customFormat="1" x14ac:dyDescent="0.3">
      <c r="A40" s="36">
        <v>7</v>
      </c>
      <c r="B40" s="36" t="s">
        <v>352</v>
      </c>
      <c r="C40" s="40">
        <v>12</v>
      </c>
      <c r="D40" s="40">
        <v>3</v>
      </c>
      <c r="E40" s="40">
        <v>2</v>
      </c>
      <c r="F40" s="40">
        <v>7</v>
      </c>
      <c r="G40" s="40">
        <v>192</v>
      </c>
      <c r="H40" s="36" t="s">
        <v>221</v>
      </c>
      <c r="I40" s="41">
        <v>236</v>
      </c>
      <c r="J40" s="40">
        <v>8</v>
      </c>
      <c r="K40" s="36" t="s">
        <v>221</v>
      </c>
      <c r="L40" s="41">
        <v>16</v>
      </c>
      <c r="M40" s="41" t="s">
        <v>462</v>
      </c>
      <c r="N40" t="str">
        <f t="shared" si="4"/>
        <v>BzK1 7</v>
      </c>
      <c r="O40" s="43" t="str">
        <f t="shared" si="5"/>
        <v>SG MTG/PSV Mannheim 2</v>
      </c>
    </row>
    <row r="41" spans="1:15" s="43" customFormat="1" x14ac:dyDescent="0.3">
      <c r="A41" s="40">
        <v>8</v>
      </c>
      <c r="B41" s="36" t="s">
        <v>550</v>
      </c>
      <c r="C41" s="40">
        <v>13</v>
      </c>
      <c r="D41" s="40">
        <v>1</v>
      </c>
      <c r="E41" s="40">
        <v>0</v>
      </c>
      <c r="F41" s="40">
        <v>12</v>
      </c>
      <c r="G41" s="40">
        <v>205</v>
      </c>
      <c r="H41" s="36" t="s">
        <v>221</v>
      </c>
      <c r="I41" s="41">
        <v>312</v>
      </c>
      <c r="J41" s="40">
        <v>2</v>
      </c>
      <c r="K41" s="36" t="s">
        <v>221</v>
      </c>
      <c r="L41" s="41">
        <v>24</v>
      </c>
      <c r="M41" s="41" t="s">
        <v>462</v>
      </c>
      <c r="N41" t="str">
        <f t="shared" si="4"/>
        <v>BzK1 8</v>
      </c>
      <c r="O41" s="43" t="str">
        <f t="shared" si="5"/>
        <v>TSV Phönix Steinsfurt 2</v>
      </c>
    </row>
    <row r="42" spans="1:15" x14ac:dyDescent="0.3">
      <c r="C42" s="33"/>
      <c r="D42" s="33"/>
      <c r="E42" s="33"/>
      <c r="F42" s="33"/>
      <c r="G42" s="33"/>
      <c r="I42" s="27"/>
      <c r="J42" s="33"/>
      <c r="L42" s="27"/>
      <c r="M42" s="27"/>
    </row>
    <row r="43" spans="1:15" x14ac:dyDescent="0.3">
      <c r="C43" s="33"/>
      <c r="D43" s="33"/>
      <c r="E43" s="33"/>
      <c r="F43" s="33"/>
      <c r="G43" s="33"/>
      <c r="I43" s="27"/>
      <c r="J43" s="33"/>
      <c r="L43" s="27"/>
      <c r="M43" s="27"/>
    </row>
    <row r="44" spans="1:15" x14ac:dyDescent="0.3">
      <c r="C44" s="33"/>
      <c r="D44" s="33"/>
      <c r="E44" s="33"/>
      <c r="F44" s="33"/>
      <c r="G44" s="33"/>
      <c r="I44" s="27"/>
      <c r="J44" s="33"/>
      <c r="L44" s="27"/>
      <c r="M44" s="27"/>
    </row>
    <row r="45" spans="1:15" x14ac:dyDescent="0.3">
      <c r="C45" s="33"/>
      <c r="D45" s="33"/>
      <c r="E45" s="33"/>
      <c r="F45" s="33"/>
      <c r="G45" s="33"/>
      <c r="I45" s="27"/>
      <c r="J45" s="33"/>
      <c r="L45" s="27"/>
      <c r="M45" s="27"/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E748D-0347-46E0-911F-35F75630548F}">
  <dimension ref="A1:M113"/>
  <sheetViews>
    <sheetView workbookViewId="0">
      <pane ySplit="2" topLeftCell="A28" activePane="bottomLeft" state="frozen"/>
      <selection activeCell="M4" sqref="M4"/>
      <selection pane="bottomLeft" activeCell="M4" sqref="M4"/>
    </sheetView>
  </sheetViews>
  <sheetFormatPr baseColWidth="10" defaultRowHeight="14.4" x14ac:dyDescent="0.3"/>
  <cols>
    <col min="1" max="1" width="6.33203125" bestFit="1" customWidth="1"/>
    <col min="2" max="2" width="8.88671875" bestFit="1" customWidth="1"/>
    <col min="3" max="3" width="16.109375" style="46" customWidth="1"/>
    <col min="4" max="4" width="8.88671875" bestFit="1" customWidth="1"/>
    <col min="5" max="5" width="16.88671875" style="46" customWidth="1"/>
    <col min="6" max="6" width="8.88671875" bestFit="1" customWidth="1"/>
    <col min="7" max="7" width="17.44140625" style="46" customWidth="1"/>
    <col min="8" max="8" width="8.88671875" bestFit="1" customWidth="1"/>
    <col min="9" max="9" width="17.44140625" style="46" customWidth="1"/>
    <col min="10" max="10" width="8.88671875" bestFit="1" customWidth="1"/>
    <col min="11" max="11" width="17.44140625" style="46" customWidth="1"/>
  </cols>
  <sheetData>
    <row r="1" spans="1:13" s="27" customFormat="1" x14ac:dyDescent="0.3">
      <c r="A1" s="57" t="s">
        <v>416</v>
      </c>
      <c r="B1" s="57">
        <v>0</v>
      </c>
      <c r="C1" s="65"/>
      <c r="D1" s="57">
        <v>-1</v>
      </c>
      <c r="E1" s="65"/>
      <c r="F1" s="57">
        <v>-2</v>
      </c>
      <c r="G1" s="65"/>
      <c r="H1" s="57">
        <v>-3</v>
      </c>
      <c r="I1" s="65"/>
      <c r="J1" s="57">
        <v>-4</v>
      </c>
      <c r="K1" s="65"/>
    </row>
    <row r="2" spans="1:13" s="27" customFormat="1" x14ac:dyDescent="0.3">
      <c r="A2" s="57" t="s">
        <v>417</v>
      </c>
      <c r="B2" s="57">
        <v>-1</v>
      </c>
      <c r="C2" s="65"/>
      <c r="D2" s="57">
        <v>-2</v>
      </c>
      <c r="E2" s="65"/>
      <c r="F2" s="57">
        <v>-2</v>
      </c>
      <c r="G2" s="65"/>
      <c r="H2" s="57">
        <v>-3</v>
      </c>
      <c r="I2" s="65"/>
      <c r="J2" s="57">
        <v>-4</v>
      </c>
      <c r="K2" s="65"/>
    </row>
    <row r="3" spans="1:13" x14ac:dyDescent="0.3">
      <c r="A3" s="17">
        <v>1</v>
      </c>
      <c r="B3" s="34"/>
      <c r="C3" s="56"/>
      <c r="D3" s="34"/>
      <c r="E3" s="56"/>
      <c r="F3" s="34"/>
      <c r="G3" s="56"/>
      <c r="H3" s="34"/>
      <c r="I3" s="56"/>
      <c r="J3" s="34"/>
      <c r="K3" s="56"/>
      <c r="L3">
        <f>+A3</f>
        <v>1</v>
      </c>
      <c r="M3" t="s">
        <v>469</v>
      </c>
    </row>
    <row r="4" spans="1:13" x14ac:dyDescent="0.3">
      <c r="A4" s="17">
        <f t="shared" ref="A4:A68" si="0">+A3+1</f>
        <v>2</v>
      </c>
      <c r="B4" s="34"/>
      <c r="C4" s="56"/>
      <c r="D4" s="34"/>
      <c r="E4" s="56"/>
      <c r="F4" s="34"/>
      <c r="G4" s="56"/>
      <c r="H4" s="34"/>
      <c r="I4" s="56"/>
      <c r="J4" s="34"/>
      <c r="K4" s="56"/>
      <c r="L4">
        <f t="shared" ref="L4:L67" si="1">+A4</f>
        <v>2</v>
      </c>
    </row>
    <row r="5" spans="1:13" x14ac:dyDescent="0.3">
      <c r="A5" s="68">
        <v>1</v>
      </c>
      <c r="B5" s="34" t="s">
        <v>556</v>
      </c>
      <c r="C5" s="34" t="s">
        <v>261</v>
      </c>
      <c r="D5" s="34"/>
      <c r="E5" s="56"/>
      <c r="F5" s="34"/>
      <c r="G5" s="56"/>
      <c r="H5" s="34"/>
      <c r="I5" s="56"/>
      <c r="J5" s="34"/>
      <c r="K5" s="56"/>
      <c r="L5">
        <f t="shared" si="1"/>
        <v>1</v>
      </c>
    </row>
    <row r="6" spans="1:13" x14ac:dyDescent="0.3">
      <c r="A6" s="17">
        <f t="shared" si="0"/>
        <v>2</v>
      </c>
      <c r="B6" s="34" t="s">
        <v>556</v>
      </c>
      <c r="C6" s="34" t="s">
        <v>267</v>
      </c>
      <c r="D6" s="34"/>
      <c r="E6" s="56"/>
      <c r="F6" s="34"/>
      <c r="G6" s="56"/>
      <c r="H6" s="34"/>
      <c r="I6" s="56"/>
      <c r="J6" s="34"/>
      <c r="K6" s="56"/>
      <c r="L6">
        <f t="shared" si="1"/>
        <v>2</v>
      </c>
    </row>
    <row r="7" spans="1:13" x14ac:dyDescent="0.3">
      <c r="A7" s="17">
        <f t="shared" si="0"/>
        <v>3</v>
      </c>
      <c r="B7" s="34" t="s">
        <v>556</v>
      </c>
      <c r="C7" s="34" t="s">
        <v>263</v>
      </c>
      <c r="D7" s="34"/>
      <c r="E7" s="56"/>
      <c r="F7" s="34"/>
      <c r="G7" s="56"/>
      <c r="H7" s="34"/>
      <c r="I7" s="56"/>
      <c r="J7" s="34"/>
      <c r="K7" s="56"/>
      <c r="L7">
        <f t="shared" si="1"/>
        <v>3</v>
      </c>
    </row>
    <row r="8" spans="1:13" x14ac:dyDescent="0.3">
      <c r="A8" s="17">
        <f t="shared" si="0"/>
        <v>4</v>
      </c>
      <c r="B8" t="s">
        <v>434</v>
      </c>
      <c r="C8" s="46" t="str">
        <f>VLOOKUP(B8,'Tab F RNT'!N:O,2,0)</f>
        <v>TV Sinsheim</v>
      </c>
      <c r="D8" t="s">
        <v>434</v>
      </c>
      <c r="E8" s="46" t="str">
        <f>VLOOKUP(D8,'Tab F RNT'!N:O,2,0)</f>
        <v>TV Sinsheim</v>
      </c>
      <c r="F8" t="s">
        <v>434</v>
      </c>
      <c r="G8" s="46" t="str">
        <f>VLOOKUP(F8,'Tab F RNT'!N:O,2,0)</f>
        <v>TV Sinsheim</v>
      </c>
      <c r="H8" t="s">
        <v>434</v>
      </c>
      <c r="I8" s="46" t="str">
        <f>VLOOKUP(H8,'Tab F RNT'!N:O,2,0)</f>
        <v>TV Sinsheim</v>
      </c>
      <c r="J8" t="s">
        <v>434</v>
      </c>
      <c r="K8" s="46" t="str">
        <f>VLOOKUP(J8,'Tab F RNT'!N:O,2,0)</f>
        <v>TV Sinsheim</v>
      </c>
      <c r="L8">
        <f t="shared" si="1"/>
        <v>4</v>
      </c>
    </row>
    <row r="9" spans="1:13" x14ac:dyDescent="0.3">
      <c r="A9" s="17">
        <f t="shared" si="0"/>
        <v>5</v>
      </c>
      <c r="B9" t="s">
        <v>435</v>
      </c>
      <c r="C9" s="46" t="str">
        <f>VLOOKUP(B9,'Tab F RNT'!N:O,2,0)</f>
        <v>TV Eppelheim</v>
      </c>
      <c r="D9" t="s">
        <v>435</v>
      </c>
      <c r="E9" s="46" t="str">
        <f>VLOOKUP(D9,'Tab F RNT'!N:O,2,0)</f>
        <v>TV Eppelheim</v>
      </c>
      <c r="F9" s="64" t="s">
        <v>468</v>
      </c>
      <c r="G9" s="66" t="str">
        <f>VLOOKUP(F9,'Tab F LL'!AC:AD,2,0)</f>
        <v>TV Bammental</v>
      </c>
      <c r="H9" s="64" t="s">
        <v>554</v>
      </c>
      <c r="I9" s="66" t="str">
        <f>VLOOKUP(H9,'Tab F LL'!AC:AD,2,0)</f>
        <v>TSV HD-Wieblingen</v>
      </c>
      <c r="J9" s="64" t="s">
        <v>555</v>
      </c>
      <c r="K9" s="66" t="str">
        <f>VLOOKUP(J9,'Tab F LL'!AC:AD,2,0)</f>
        <v>TSV Rot-Malsch 2</v>
      </c>
      <c r="L9">
        <f t="shared" si="1"/>
        <v>5</v>
      </c>
    </row>
    <row r="10" spans="1:13" x14ac:dyDescent="0.3">
      <c r="A10" s="17">
        <f t="shared" si="0"/>
        <v>6</v>
      </c>
      <c r="B10" s="64" t="s">
        <v>467</v>
      </c>
      <c r="C10" s="66" t="str">
        <f>VLOOKUP(B10,'Tab F LL'!AC:AD,2,0)</f>
        <v>SG Walldorf Astoria 1902 Frauen</v>
      </c>
      <c r="D10" s="64" t="s">
        <v>468</v>
      </c>
      <c r="E10" s="66" t="str">
        <f>VLOOKUP(D10,'Tab F LL'!AC:AD,2,0)</f>
        <v>TV Bammental</v>
      </c>
      <c r="F10" s="64" t="s">
        <v>467</v>
      </c>
      <c r="G10" s="66" t="str">
        <f>VLOOKUP(F10,'Tab F LL'!AC:AD,2,0)</f>
        <v>SG Walldorf Astoria 1902 Frauen</v>
      </c>
      <c r="H10" s="64" t="s">
        <v>468</v>
      </c>
      <c r="I10" s="66" t="str">
        <f>VLOOKUP(H10,'Tab F LL'!AC:AD,2,0)</f>
        <v>TV Bammental</v>
      </c>
      <c r="J10" s="64" t="s">
        <v>554</v>
      </c>
      <c r="K10" s="66" t="str">
        <f>VLOOKUP(J10,'Tab F LL'!AC:AD,2,0)</f>
        <v>TSV HD-Wieblingen</v>
      </c>
      <c r="L10">
        <f t="shared" si="1"/>
        <v>6</v>
      </c>
    </row>
    <row r="11" spans="1:13" x14ac:dyDescent="0.3">
      <c r="A11" s="17">
        <f t="shared" si="0"/>
        <v>7</v>
      </c>
      <c r="B11" t="s">
        <v>439</v>
      </c>
      <c r="C11" s="46" t="str">
        <f>VLOOKUP(B11,'Tab F RNT'!N:O,2,0)</f>
        <v>SG Schwarzbachtal</v>
      </c>
      <c r="D11" s="64" t="s">
        <v>467</v>
      </c>
      <c r="E11" s="66" t="str">
        <f>VLOOKUP(D11,'Tab F LL'!AC:AD,2,0)</f>
        <v>SG Walldorf Astoria 1902 Frauen</v>
      </c>
      <c r="F11" t="s">
        <v>435</v>
      </c>
      <c r="G11" s="46" t="str">
        <f>VLOOKUP(F11,'Tab F RNT'!N:O,2,0)</f>
        <v>TV Eppelheim</v>
      </c>
      <c r="H11" s="64" t="s">
        <v>467</v>
      </c>
      <c r="I11" s="66" t="str">
        <f>VLOOKUP(H11,'Tab F LL'!AC:AD,2,0)</f>
        <v>SG Walldorf Astoria 1902 Frauen</v>
      </c>
      <c r="J11" s="64" t="s">
        <v>468</v>
      </c>
      <c r="K11" s="66" t="str">
        <f>VLOOKUP(J11,'Tab F LL'!AC:AD,2,0)</f>
        <v>TV Bammental</v>
      </c>
      <c r="L11">
        <f t="shared" si="1"/>
        <v>7</v>
      </c>
    </row>
    <row r="12" spans="1:13" x14ac:dyDescent="0.3">
      <c r="A12" s="17">
        <f t="shared" si="0"/>
        <v>8</v>
      </c>
      <c r="B12" t="s">
        <v>440</v>
      </c>
      <c r="C12" s="46" t="str">
        <f>VLOOKUP(B12,'Tab F RNT'!N:O,2,0)</f>
        <v>TSV Phönix Steinsfurt</v>
      </c>
      <c r="D12" t="s">
        <v>439</v>
      </c>
      <c r="E12" s="46" t="str">
        <f>VLOOKUP(D12,'Tab F RNT'!N:O,2,0)</f>
        <v>SG Schwarzbachtal</v>
      </c>
      <c r="F12" t="s">
        <v>439</v>
      </c>
      <c r="G12" s="46" t="str">
        <f>VLOOKUP(F12,'Tab F RNT'!N:O,2,0)</f>
        <v>SG Schwarzbachtal</v>
      </c>
      <c r="H12" t="s">
        <v>435</v>
      </c>
      <c r="I12" s="46" t="str">
        <f>VLOOKUP(H12,'Tab F RNT'!N:O,2,0)</f>
        <v>TV Eppelheim</v>
      </c>
      <c r="J12" s="64" t="s">
        <v>467</v>
      </c>
      <c r="K12" s="66" t="str">
        <f>VLOOKUP(J12,'Tab F LL'!AC:AD,2,0)</f>
        <v>SG Walldorf Astoria 1902 Frauen</v>
      </c>
      <c r="L12">
        <f t="shared" si="1"/>
        <v>8</v>
      </c>
    </row>
    <row r="13" spans="1:13" x14ac:dyDescent="0.3">
      <c r="A13" s="17">
        <f t="shared" si="0"/>
        <v>9</v>
      </c>
      <c r="B13" t="s">
        <v>441</v>
      </c>
      <c r="C13" s="46" t="str">
        <f>VLOOKUP(B13,'Tab F RNT'!N:O,2,0)</f>
        <v>TSV Amicitia 06/09 Viernheim</v>
      </c>
      <c r="D13" t="s">
        <v>440</v>
      </c>
      <c r="E13" s="46" t="str">
        <f>VLOOKUP(D13,'Tab F RNT'!N:O,2,0)</f>
        <v>TSV Phönix Steinsfurt</v>
      </c>
      <c r="F13" t="s">
        <v>440</v>
      </c>
      <c r="G13" s="46" t="str">
        <f>VLOOKUP(F13,'Tab F RNT'!N:O,2,0)</f>
        <v>TSV Phönix Steinsfurt</v>
      </c>
      <c r="H13" t="s">
        <v>439</v>
      </c>
      <c r="I13" s="46" t="str">
        <f>VLOOKUP(H13,'Tab F RNT'!N:O,2,0)</f>
        <v>SG Schwarzbachtal</v>
      </c>
      <c r="J13" t="s">
        <v>435</v>
      </c>
      <c r="K13" s="46" t="str">
        <f>VLOOKUP(J13,'Tab F RNT'!N:O,2,0)</f>
        <v>TV Eppelheim</v>
      </c>
      <c r="L13">
        <f t="shared" si="1"/>
        <v>9</v>
      </c>
    </row>
    <row r="14" spans="1:13" x14ac:dyDescent="0.3">
      <c r="A14" s="17">
        <f t="shared" si="0"/>
        <v>10</v>
      </c>
      <c r="B14" t="s">
        <v>442</v>
      </c>
      <c r="C14" s="46" t="str">
        <f>VLOOKUP(B14,'Tab F RNT'!N:O,2,0)</f>
        <v>TSV Birkenau 2</v>
      </c>
      <c r="D14" t="s">
        <v>441</v>
      </c>
      <c r="E14" s="46" t="str">
        <f>VLOOKUP(D14,'Tab F RNT'!N:O,2,0)</f>
        <v>TSV Amicitia 06/09 Viernheim</v>
      </c>
      <c r="F14" t="s">
        <v>441</v>
      </c>
      <c r="G14" s="46" t="str">
        <f>VLOOKUP(F14,'Tab F RNT'!N:O,2,0)</f>
        <v>TSV Amicitia 06/09 Viernheim</v>
      </c>
      <c r="H14" t="s">
        <v>440</v>
      </c>
      <c r="I14" s="46" t="str">
        <f>VLOOKUP(H14,'Tab F RNT'!N:O,2,0)</f>
        <v>TSV Phönix Steinsfurt</v>
      </c>
      <c r="J14" t="s">
        <v>439</v>
      </c>
      <c r="K14" s="46" t="str">
        <f>VLOOKUP(J14,'Tab F RNT'!N:O,2,0)</f>
        <v>SG Schwarzbachtal</v>
      </c>
      <c r="L14">
        <f t="shared" si="1"/>
        <v>10</v>
      </c>
    </row>
    <row r="15" spans="1:13" x14ac:dyDescent="0.3">
      <c r="A15" s="17">
        <f t="shared" si="0"/>
        <v>11</v>
      </c>
      <c r="B15" t="s">
        <v>443</v>
      </c>
      <c r="C15" s="46" t="str">
        <f>VLOOKUP(B15,'Tab F RNT'!N:O,2,0)</f>
        <v xml:space="preserve">SG Ilvesheim/Ladenburg  </v>
      </c>
      <c r="D15" t="s">
        <v>442</v>
      </c>
      <c r="E15" s="46" t="str">
        <f>VLOOKUP(D15,'Tab F RNT'!N:O,2,0)</f>
        <v>TSV Birkenau 2</v>
      </c>
      <c r="F15" t="s">
        <v>442</v>
      </c>
      <c r="G15" s="46" t="str">
        <f>VLOOKUP(F15,'Tab F RNT'!N:O,2,0)</f>
        <v>TSV Birkenau 2</v>
      </c>
      <c r="H15" t="s">
        <v>441</v>
      </c>
      <c r="I15" s="46" t="str">
        <f>VLOOKUP(H15,'Tab F RNT'!N:O,2,0)</f>
        <v>TSV Amicitia 06/09 Viernheim</v>
      </c>
      <c r="J15" t="s">
        <v>440</v>
      </c>
      <c r="K15" s="46" t="str">
        <f>VLOOKUP(J15,'Tab F RNT'!N:O,2,0)</f>
        <v>TSV Phönix Steinsfurt</v>
      </c>
      <c r="L15">
        <f t="shared" si="1"/>
        <v>11</v>
      </c>
    </row>
    <row r="16" spans="1:13" x14ac:dyDescent="0.3">
      <c r="A16" s="17">
        <f t="shared" si="0"/>
        <v>12</v>
      </c>
      <c r="B16" t="s">
        <v>444</v>
      </c>
      <c r="C16" s="46" t="str">
        <f>VLOOKUP(B16,'Tab F RNT'!N:O,2,0)</f>
        <v>SG MTG/PSV Mannheim</v>
      </c>
      <c r="D16" t="s">
        <v>443</v>
      </c>
      <c r="E16" s="46" t="str">
        <f>VLOOKUP(D16,'Tab F RNT'!N:O,2,0)</f>
        <v xml:space="preserve">SG Ilvesheim/Ladenburg  </v>
      </c>
      <c r="F16" t="s">
        <v>443</v>
      </c>
      <c r="G16" s="46" t="str">
        <f>VLOOKUP(F16,'Tab F RNT'!N:O,2,0)</f>
        <v xml:space="preserve">SG Ilvesheim/Ladenburg  </v>
      </c>
      <c r="H16" t="s">
        <v>442</v>
      </c>
      <c r="I16" s="46" t="str">
        <f>VLOOKUP(H16,'Tab F RNT'!N:O,2,0)</f>
        <v>TSV Birkenau 2</v>
      </c>
      <c r="J16" t="s">
        <v>441</v>
      </c>
      <c r="K16" s="46" t="str">
        <f>VLOOKUP(J16,'Tab F RNT'!N:O,2,0)</f>
        <v>TSV Amicitia 06/09 Viernheim</v>
      </c>
      <c r="L16">
        <f t="shared" si="1"/>
        <v>12</v>
      </c>
    </row>
    <row r="17" spans="1:12" x14ac:dyDescent="0.3">
      <c r="A17" s="17">
        <f t="shared" si="0"/>
        <v>13</v>
      </c>
      <c r="B17" t="s">
        <v>445</v>
      </c>
      <c r="C17" s="46" t="str">
        <f>VLOOKUP(B17,'Tab F RNT'!N:O,2,0)</f>
        <v>TV Bammental 2</v>
      </c>
      <c r="D17" t="s">
        <v>444</v>
      </c>
      <c r="E17" s="46" t="str">
        <f>VLOOKUP(D17,'Tab F RNT'!N:O,2,0)</f>
        <v>SG MTG/PSV Mannheim</v>
      </c>
      <c r="F17" t="s">
        <v>444</v>
      </c>
      <c r="G17" s="46" t="str">
        <f>VLOOKUP(F17,'Tab F RNT'!N:O,2,0)</f>
        <v>SG MTG/PSV Mannheim</v>
      </c>
      <c r="H17" t="s">
        <v>443</v>
      </c>
      <c r="I17" s="46" t="str">
        <f>VLOOKUP(H17,'Tab F RNT'!N:O,2,0)</f>
        <v xml:space="preserve">SG Ilvesheim/Ladenburg  </v>
      </c>
      <c r="J17" t="s">
        <v>442</v>
      </c>
      <c r="K17" s="46" t="str">
        <f>VLOOKUP(J17,'Tab F RNT'!N:O,2,0)</f>
        <v>TSV Birkenau 2</v>
      </c>
      <c r="L17">
        <f t="shared" si="1"/>
        <v>13</v>
      </c>
    </row>
    <row r="18" spans="1:12" x14ac:dyDescent="0.3">
      <c r="A18" s="17">
        <f t="shared" si="0"/>
        <v>14</v>
      </c>
      <c r="B18" t="s">
        <v>448</v>
      </c>
      <c r="C18" s="46" t="str">
        <f>VLOOKUP(B18,'Tab F RNT'!N:O,2,0)</f>
        <v xml:space="preserve">SG Wilhelmsfeld/Neckargemünd </v>
      </c>
      <c r="D18" t="s">
        <v>448</v>
      </c>
      <c r="E18" s="46" t="str">
        <f>VLOOKUP(D18,'Tab F RNT'!N:O,2,0)</f>
        <v xml:space="preserve">SG Wilhelmsfeld/Neckargemünd </v>
      </c>
      <c r="F18" t="s">
        <v>448</v>
      </c>
      <c r="G18" s="46" t="str">
        <f>VLOOKUP(F18,'Tab F RNT'!N:O,2,0)</f>
        <v xml:space="preserve">SG Wilhelmsfeld/Neckargemünd </v>
      </c>
      <c r="H18" t="s">
        <v>448</v>
      </c>
      <c r="I18" s="46" t="str">
        <f>VLOOKUP(H18,'Tab F RNT'!N:O,2,0)</f>
        <v xml:space="preserve">SG Wilhelmsfeld/Neckargemünd </v>
      </c>
      <c r="J18" t="s">
        <v>448</v>
      </c>
      <c r="K18" s="46" t="str">
        <f>VLOOKUP(J18,'Tab F RNT'!N:O,2,0)</f>
        <v xml:space="preserve">SG Wilhelmsfeld/Neckargemünd </v>
      </c>
      <c r="L18">
        <f t="shared" si="1"/>
        <v>14</v>
      </c>
    </row>
    <row r="19" spans="1:12" x14ac:dyDescent="0.3">
      <c r="A19" s="17">
        <f t="shared" si="0"/>
        <v>15</v>
      </c>
      <c r="B19" t="s">
        <v>449</v>
      </c>
      <c r="C19" s="46" t="str">
        <f>VLOOKUP(B19,'Tab F RNT'!N:O,2,0)</f>
        <v>SG Ilvesheim/Ladenburg   2</v>
      </c>
      <c r="D19" t="s">
        <v>449</v>
      </c>
      <c r="E19" s="46" t="str">
        <f>VLOOKUP(D19,'Tab F RNT'!N:O,2,0)</f>
        <v>SG Ilvesheim/Ladenburg   2</v>
      </c>
      <c r="F19" t="s">
        <v>445</v>
      </c>
      <c r="G19" s="46" t="str">
        <f>VLOOKUP(F19,'Tab F RNT'!N:O,2,0)</f>
        <v>TV Bammental 2</v>
      </c>
      <c r="H19" t="s">
        <v>444</v>
      </c>
      <c r="I19" s="46" t="str">
        <f>VLOOKUP(H19,'Tab F RNT'!N:O,2,0)</f>
        <v>SG MTG/PSV Mannheim</v>
      </c>
      <c r="J19" t="s">
        <v>443</v>
      </c>
      <c r="K19" s="46" t="str">
        <f>VLOOKUP(J19,'Tab F RNT'!N:O,2,0)</f>
        <v xml:space="preserve">SG Ilvesheim/Ladenburg  </v>
      </c>
      <c r="L19">
        <f t="shared" si="1"/>
        <v>15</v>
      </c>
    </row>
    <row r="20" spans="1:12" x14ac:dyDescent="0.3">
      <c r="A20" s="17">
        <f t="shared" si="0"/>
        <v>16</v>
      </c>
      <c r="B20" t="s">
        <v>446</v>
      </c>
      <c r="C20" s="46" t="str">
        <f>VLOOKUP(B20,'Tab F RNT'!N:O,2,0)</f>
        <v>SG HD-Kirchheim</v>
      </c>
      <c r="D20" t="s">
        <v>445</v>
      </c>
      <c r="E20" s="46" t="str">
        <f>VLOOKUP(D20,'Tab F RNT'!N:O,2,0)</f>
        <v>TV Bammental 2</v>
      </c>
      <c r="F20" t="s">
        <v>446</v>
      </c>
      <c r="G20" s="46" t="str">
        <f>VLOOKUP(F20,'Tab F RNT'!N:O,2,0)</f>
        <v>SG HD-Kirchheim</v>
      </c>
      <c r="H20" t="s">
        <v>445</v>
      </c>
      <c r="I20" s="46" t="str">
        <f>VLOOKUP(H20,'Tab F RNT'!N:O,2,0)</f>
        <v>TV Bammental 2</v>
      </c>
      <c r="J20" t="s">
        <v>444</v>
      </c>
      <c r="K20" s="46" t="str">
        <f>VLOOKUP(J20,'Tab F RNT'!N:O,2,0)</f>
        <v>SG MTG/PSV Mannheim</v>
      </c>
      <c r="L20">
        <f t="shared" si="1"/>
        <v>16</v>
      </c>
    </row>
    <row r="21" spans="1:12" x14ac:dyDescent="0.3">
      <c r="A21" s="17">
        <f t="shared" si="0"/>
        <v>17</v>
      </c>
      <c r="B21" t="s">
        <v>450</v>
      </c>
      <c r="C21" s="46" t="str">
        <f>VLOOKUP(B21,'Tab F RNT'!N:O,2,0)</f>
        <v>SV Waldhof Mannheim 07</v>
      </c>
      <c r="D21" t="s">
        <v>446</v>
      </c>
      <c r="E21" s="46" t="str">
        <f>VLOOKUP(D21,'Tab F RNT'!N:O,2,0)</f>
        <v>SG HD-Kirchheim</v>
      </c>
      <c r="F21" t="s">
        <v>449</v>
      </c>
      <c r="G21" s="46" t="str">
        <f>VLOOKUP(F21,'Tab F RNT'!N:O,2,0)</f>
        <v>SG Ilvesheim/Ladenburg   2</v>
      </c>
      <c r="H21" t="s">
        <v>446</v>
      </c>
      <c r="I21" s="46" t="str">
        <f>VLOOKUP(H21,'Tab F RNT'!N:O,2,0)</f>
        <v>SG HD-Kirchheim</v>
      </c>
      <c r="J21" t="s">
        <v>445</v>
      </c>
      <c r="K21" s="46" t="str">
        <f>VLOOKUP(J21,'Tab F RNT'!N:O,2,0)</f>
        <v>TV Bammental 2</v>
      </c>
      <c r="L21">
        <f t="shared" si="1"/>
        <v>17</v>
      </c>
    </row>
    <row r="22" spans="1:12" x14ac:dyDescent="0.3">
      <c r="A22" s="17">
        <f t="shared" si="0"/>
        <v>18</v>
      </c>
      <c r="B22" t="s">
        <v>451</v>
      </c>
      <c r="C22" s="46" t="str">
        <f>VLOOKUP(B22,'Tab F RNT'!N:O,2,0)</f>
        <v>TV Brühl 2</v>
      </c>
      <c r="D22" t="s">
        <v>450</v>
      </c>
      <c r="E22" s="46" t="str">
        <f>VLOOKUP(D22,'Tab F RNT'!N:O,2,0)</f>
        <v>SV Waldhof Mannheim 07</v>
      </c>
      <c r="F22" t="s">
        <v>450</v>
      </c>
      <c r="G22" s="46" t="str">
        <f>VLOOKUP(F22,'Tab F RNT'!N:O,2,0)</f>
        <v>SV Waldhof Mannheim 07</v>
      </c>
      <c r="H22" t="s">
        <v>449</v>
      </c>
      <c r="I22" s="46" t="str">
        <f>VLOOKUP(H22,'Tab F RNT'!N:O,2,0)</f>
        <v>SG Ilvesheim/Ladenburg   2</v>
      </c>
      <c r="J22" t="s">
        <v>446</v>
      </c>
      <c r="K22" s="46" t="str">
        <f>VLOOKUP(J22,'Tab F RNT'!N:O,2,0)</f>
        <v>SG HD-Kirchheim</v>
      </c>
      <c r="L22">
        <f t="shared" si="1"/>
        <v>18</v>
      </c>
    </row>
    <row r="23" spans="1:12" x14ac:dyDescent="0.3">
      <c r="A23" s="17">
        <f t="shared" si="0"/>
        <v>19</v>
      </c>
      <c r="B23" t="s">
        <v>452</v>
      </c>
      <c r="C23" s="46" t="str">
        <f>VLOOKUP(B23,'Tab F RNT'!N:O,2,0)</f>
        <v>HSG Bergstraße 2</v>
      </c>
      <c r="D23" t="s">
        <v>451</v>
      </c>
      <c r="E23" s="46" t="str">
        <f>VLOOKUP(D23,'Tab F RNT'!N:O,2,0)</f>
        <v>TV Brühl 2</v>
      </c>
      <c r="F23" t="s">
        <v>451</v>
      </c>
      <c r="G23" s="46" t="str">
        <f>VLOOKUP(F23,'Tab F RNT'!N:O,2,0)</f>
        <v>TV Brühl 2</v>
      </c>
      <c r="H23" t="s">
        <v>450</v>
      </c>
      <c r="I23" s="46" t="str">
        <f>VLOOKUP(H23,'Tab F RNT'!N:O,2,0)</f>
        <v>SV Waldhof Mannheim 07</v>
      </c>
      <c r="J23" t="s">
        <v>449</v>
      </c>
      <c r="K23" s="46" t="str">
        <f>VLOOKUP(J23,'Tab F RNT'!N:O,2,0)</f>
        <v>SG Ilvesheim/Ladenburg   2</v>
      </c>
      <c r="L23">
        <f t="shared" si="1"/>
        <v>19</v>
      </c>
    </row>
    <row r="24" spans="1:12" x14ac:dyDescent="0.3">
      <c r="A24" s="17">
        <f t="shared" si="0"/>
        <v>20</v>
      </c>
      <c r="B24" t="s">
        <v>453</v>
      </c>
      <c r="C24" s="46" t="str">
        <f>VLOOKUP(B24,'Tab F RNT'!N:O,2,0)</f>
        <v>HSG Lussheim</v>
      </c>
      <c r="D24" t="s">
        <v>452</v>
      </c>
      <c r="E24" s="46" t="str">
        <f>VLOOKUP(D24,'Tab F RNT'!N:O,2,0)</f>
        <v>HSG Bergstraße 2</v>
      </c>
      <c r="F24" t="s">
        <v>452</v>
      </c>
      <c r="G24" s="46" t="str">
        <f>VLOOKUP(F24,'Tab F RNT'!N:O,2,0)</f>
        <v>HSG Bergstraße 2</v>
      </c>
      <c r="H24" t="s">
        <v>451</v>
      </c>
      <c r="I24" s="46" t="str">
        <f>VLOOKUP(H24,'Tab F RNT'!N:O,2,0)</f>
        <v>TV Brühl 2</v>
      </c>
      <c r="J24" t="s">
        <v>450</v>
      </c>
      <c r="K24" s="46" t="str">
        <f>VLOOKUP(J24,'Tab F RNT'!N:O,2,0)</f>
        <v>SV Waldhof Mannheim 07</v>
      </c>
      <c r="L24">
        <f t="shared" si="1"/>
        <v>20</v>
      </c>
    </row>
    <row r="25" spans="1:12" x14ac:dyDescent="0.3">
      <c r="A25" s="17">
        <f t="shared" si="0"/>
        <v>21</v>
      </c>
      <c r="B25" t="s">
        <v>454</v>
      </c>
      <c r="C25" s="46" t="str">
        <f>VLOOKUP(B25,'Tab F RNT'!N:O,2,0)</f>
        <v>HSG TSG Weinheim-TV Oberflockenbach 2</v>
      </c>
      <c r="D25" t="s">
        <v>453</v>
      </c>
      <c r="E25" s="46" t="str">
        <f>VLOOKUP(D25,'Tab F RNT'!N:O,2,0)</f>
        <v>HSG Lussheim</v>
      </c>
      <c r="F25" t="s">
        <v>453</v>
      </c>
      <c r="G25" s="46" t="str">
        <f>VLOOKUP(F25,'Tab F RNT'!N:O,2,0)</f>
        <v>HSG Lussheim</v>
      </c>
      <c r="H25" t="s">
        <v>452</v>
      </c>
      <c r="I25" s="46" t="str">
        <f>VLOOKUP(H25,'Tab F RNT'!N:O,2,0)</f>
        <v>HSG Bergstraße 2</v>
      </c>
      <c r="J25" t="s">
        <v>451</v>
      </c>
      <c r="K25" s="46" t="str">
        <f>VLOOKUP(J25,'Tab F RNT'!N:O,2,0)</f>
        <v>TV Brühl 2</v>
      </c>
      <c r="L25">
        <f t="shared" si="1"/>
        <v>21</v>
      </c>
    </row>
    <row r="26" spans="1:12" x14ac:dyDescent="0.3">
      <c r="A26" s="17">
        <f t="shared" si="0"/>
        <v>22</v>
      </c>
      <c r="B26" t="s">
        <v>455</v>
      </c>
      <c r="C26" s="46" t="str">
        <f>VLOOKUP(B26,'Tab F RNT'!N:O,2,0)</f>
        <v xml:space="preserve">HSG Dielheim/Malschenberg     </v>
      </c>
      <c r="D26" t="s">
        <v>454</v>
      </c>
      <c r="E26" s="46" t="str">
        <f>VLOOKUP(D26,'Tab F RNT'!N:O,2,0)</f>
        <v>HSG TSG Weinheim-TV Oberflockenbach 2</v>
      </c>
      <c r="F26" t="s">
        <v>454</v>
      </c>
      <c r="G26" s="46" t="str">
        <f>VLOOKUP(F26,'Tab F RNT'!N:O,2,0)</f>
        <v>HSG TSG Weinheim-TV Oberflockenbach 2</v>
      </c>
      <c r="H26" t="s">
        <v>453</v>
      </c>
      <c r="I26" s="46" t="str">
        <f>VLOOKUP(H26,'Tab F RNT'!N:O,2,0)</f>
        <v>HSG Lussheim</v>
      </c>
      <c r="J26" t="s">
        <v>452</v>
      </c>
      <c r="K26" s="46" t="str">
        <f>VLOOKUP(J26,'Tab F RNT'!N:O,2,0)</f>
        <v>HSG Bergstraße 2</v>
      </c>
      <c r="L26">
        <f t="shared" si="1"/>
        <v>22</v>
      </c>
    </row>
    <row r="27" spans="1:12" x14ac:dyDescent="0.3">
      <c r="A27" s="17">
        <f t="shared" si="0"/>
        <v>23</v>
      </c>
      <c r="B27" t="s">
        <v>456</v>
      </c>
      <c r="C27" s="46" t="str">
        <f>VLOOKUP(B27,'Tab F RNT'!N:O,2,0)</f>
        <v>TV Sinsheim 2</v>
      </c>
      <c r="D27" t="s">
        <v>455</v>
      </c>
      <c r="E27" s="46" t="str">
        <f>VLOOKUP(D27,'Tab F RNT'!N:O,2,0)</f>
        <v xml:space="preserve">HSG Dielheim/Malschenberg     </v>
      </c>
      <c r="F27" t="s">
        <v>455</v>
      </c>
      <c r="G27" s="46" t="str">
        <f>VLOOKUP(F27,'Tab F RNT'!N:O,2,0)</f>
        <v xml:space="preserve">HSG Dielheim/Malschenberg     </v>
      </c>
      <c r="H27" t="s">
        <v>454</v>
      </c>
      <c r="I27" s="46" t="str">
        <f>VLOOKUP(H27,'Tab F RNT'!N:O,2,0)</f>
        <v>HSG TSG Weinheim-TV Oberflockenbach 2</v>
      </c>
      <c r="J27" t="s">
        <v>453</v>
      </c>
      <c r="K27" s="46" t="str">
        <f>VLOOKUP(J27,'Tab F RNT'!N:O,2,0)</f>
        <v>HSG Lussheim</v>
      </c>
      <c r="L27">
        <f t="shared" si="1"/>
        <v>23</v>
      </c>
    </row>
    <row r="28" spans="1:12" x14ac:dyDescent="0.3">
      <c r="A28" s="17">
        <f t="shared" si="0"/>
        <v>24</v>
      </c>
      <c r="B28" t="s">
        <v>470</v>
      </c>
      <c r="C28" s="46" t="str">
        <f>VLOOKUP(B28,'Tab F RNT'!N:O,2,0)</f>
        <v>TSV Handschuhsheim Frauen 2</v>
      </c>
      <c r="D28" t="s">
        <v>470</v>
      </c>
      <c r="E28" s="46" t="str">
        <f>VLOOKUP(D28,'Tab F RNT'!N:O,2,0)</f>
        <v>TSV Handschuhsheim Frauen 2</v>
      </c>
      <c r="F28" t="s">
        <v>470</v>
      </c>
      <c r="G28" s="46" t="str">
        <f>VLOOKUP(F28,'Tab F RNT'!N:O,2,0)</f>
        <v>TSV Handschuhsheim Frauen 2</v>
      </c>
      <c r="H28" t="s">
        <v>470</v>
      </c>
      <c r="I28" s="46" t="str">
        <f>VLOOKUP(H28,'Tab F RNT'!N:O,2,0)</f>
        <v>TSV Handschuhsheim Frauen 2</v>
      </c>
      <c r="J28" t="s">
        <v>470</v>
      </c>
      <c r="K28" s="46" t="str">
        <f>VLOOKUP(J28,'Tab F RNT'!N:O,2,0)</f>
        <v>TSV Handschuhsheim Frauen 2</v>
      </c>
      <c r="L28">
        <f t="shared" si="1"/>
        <v>24</v>
      </c>
    </row>
    <row r="29" spans="1:12" x14ac:dyDescent="0.3">
      <c r="A29" s="17">
        <f t="shared" si="0"/>
        <v>25</v>
      </c>
      <c r="B29" t="s">
        <v>471</v>
      </c>
      <c r="C29" s="46" t="str">
        <f>VLOOKUP(B29,'Tab F RNT'!N:O,2,0)</f>
        <v>TV Sinsheim 3</v>
      </c>
      <c r="D29" t="s">
        <v>471</v>
      </c>
      <c r="E29" s="46" t="str">
        <f>VLOOKUP(D29,'Tab F RNT'!N:O,2,0)</f>
        <v>TV Sinsheim 3</v>
      </c>
      <c r="F29" t="s">
        <v>456</v>
      </c>
      <c r="G29" s="46" t="str">
        <f>VLOOKUP(F29,'Tab F RNT'!N:O,2,0)</f>
        <v>TV Sinsheim 2</v>
      </c>
      <c r="H29" t="s">
        <v>455</v>
      </c>
      <c r="I29" s="46" t="str">
        <f>VLOOKUP(H29,'Tab F RNT'!N:O,2,0)</f>
        <v xml:space="preserve">HSG Dielheim/Malschenberg     </v>
      </c>
      <c r="J29" t="s">
        <v>454</v>
      </c>
      <c r="K29" s="46" t="str">
        <f>VLOOKUP(J29,'Tab F RNT'!N:O,2,0)</f>
        <v>HSG TSG Weinheim-TV Oberflockenbach 2</v>
      </c>
      <c r="L29">
        <f t="shared" si="1"/>
        <v>25</v>
      </c>
    </row>
    <row r="30" spans="1:12" x14ac:dyDescent="0.3">
      <c r="A30" s="17">
        <f t="shared" si="0"/>
        <v>26</v>
      </c>
      <c r="B30" t="s">
        <v>457</v>
      </c>
      <c r="C30" s="46" t="str">
        <f>VLOOKUP(B30,'Tab F RNT'!N:O,2,0)</f>
        <v>SG Schwarzbachtal 2</v>
      </c>
      <c r="D30" t="s">
        <v>456</v>
      </c>
      <c r="E30" s="46" t="str">
        <f>VLOOKUP(D30,'Tab F RNT'!N:O,2,0)</f>
        <v>TV Sinsheim 2</v>
      </c>
      <c r="F30" t="s">
        <v>457</v>
      </c>
      <c r="G30" s="46" t="str">
        <f>VLOOKUP(F30,'Tab F RNT'!N:O,2,0)</f>
        <v>SG Schwarzbachtal 2</v>
      </c>
      <c r="H30" t="s">
        <v>456</v>
      </c>
      <c r="I30" s="46" t="str">
        <f>VLOOKUP(H30,'Tab F RNT'!N:O,2,0)</f>
        <v>TV Sinsheim 2</v>
      </c>
      <c r="J30" t="s">
        <v>455</v>
      </c>
      <c r="K30" s="46" t="str">
        <f>VLOOKUP(J30,'Tab F RNT'!N:O,2,0)</f>
        <v xml:space="preserve">HSG Dielheim/Malschenberg     </v>
      </c>
      <c r="L30">
        <f t="shared" si="1"/>
        <v>26</v>
      </c>
    </row>
    <row r="31" spans="1:12" x14ac:dyDescent="0.3">
      <c r="A31" s="17">
        <f t="shared" si="0"/>
        <v>27</v>
      </c>
      <c r="B31" t="s">
        <v>472</v>
      </c>
      <c r="C31" s="46" t="str">
        <f>VLOOKUP(B31,'Tab F RNT'!N:O,2,0)</f>
        <v>SG Heddesheim 2</v>
      </c>
      <c r="D31" t="s">
        <v>457</v>
      </c>
      <c r="E31" s="46" t="str">
        <f>VLOOKUP(D31,'Tab F RNT'!N:O,2,0)</f>
        <v>SG Schwarzbachtal 2</v>
      </c>
      <c r="F31" t="s">
        <v>471</v>
      </c>
      <c r="G31" s="46" t="str">
        <f>VLOOKUP(F31,'Tab F RNT'!N:O,2,0)</f>
        <v>TV Sinsheim 3</v>
      </c>
      <c r="H31" t="s">
        <v>457</v>
      </c>
      <c r="I31" s="46" t="str">
        <f>VLOOKUP(H31,'Tab F RNT'!N:O,2,0)</f>
        <v>SG Schwarzbachtal 2</v>
      </c>
      <c r="J31" t="s">
        <v>456</v>
      </c>
      <c r="K31" s="46" t="str">
        <f>VLOOKUP(J31,'Tab F RNT'!N:O,2,0)</f>
        <v>TV Sinsheim 2</v>
      </c>
      <c r="L31">
        <f t="shared" si="1"/>
        <v>27</v>
      </c>
    </row>
    <row r="32" spans="1:12" x14ac:dyDescent="0.3">
      <c r="A32" s="17">
        <f t="shared" si="0"/>
        <v>28</v>
      </c>
      <c r="B32" t="s">
        <v>473</v>
      </c>
      <c r="C32" s="46" t="str">
        <f>VLOOKUP(B32,'Tab F RNT'!N:O,2,0)</f>
        <v>TV Eppelheim 2</v>
      </c>
      <c r="D32" t="s">
        <v>472</v>
      </c>
      <c r="E32" s="46" t="str">
        <f>VLOOKUP(D32,'Tab F RNT'!N:O,2,0)</f>
        <v>SG Heddesheim 2</v>
      </c>
      <c r="F32" t="s">
        <v>472</v>
      </c>
      <c r="G32" s="46" t="str">
        <f>VLOOKUP(F32,'Tab F RNT'!N:O,2,0)</f>
        <v>SG Heddesheim 2</v>
      </c>
      <c r="H32" t="s">
        <v>471</v>
      </c>
      <c r="I32" s="46" t="str">
        <f>VLOOKUP(H32,'Tab F RNT'!N:O,2,0)</f>
        <v>TV Sinsheim 3</v>
      </c>
      <c r="J32" t="s">
        <v>457</v>
      </c>
      <c r="K32" s="46" t="str">
        <f>VLOOKUP(J32,'Tab F RNT'!N:O,2,0)</f>
        <v>SG Schwarzbachtal 2</v>
      </c>
      <c r="L32">
        <f t="shared" si="1"/>
        <v>28</v>
      </c>
    </row>
    <row r="33" spans="1:12" x14ac:dyDescent="0.3">
      <c r="A33" s="17">
        <f t="shared" si="0"/>
        <v>29</v>
      </c>
      <c r="B33" t="s">
        <v>474</v>
      </c>
      <c r="C33" s="46" t="str">
        <f>VLOOKUP(B33,'Tab F RNT'!N:O,2,0)</f>
        <v>SG HD-Kirchheim 2</v>
      </c>
      <c r="D33" t="s">
        <v>473</v>
      </c>
      <c r="E33" s="46" t="str">
        <f>VLOOKUP(D33,'Tab F RNT'!N:O,2,0)</f>
        <v>TV Eppelheim 2</v>
      </c>
      <c r="F33" t="s">
        <v>473</v>
      </c>
      <c r="G33" s="46" t="str">
        <f>VLOOKUP(F33,'Tab F RNT'!N:O,2,0)</f>
        <v>TV Eppelheim 2</v>
      </c>
      <c r="H33" t="s">
        <v>472</v>
      </c>
      <c r="I33" s="46" t="str">
        <f>VLOOKUP(H33,'Tab F RNT'!N:O,2,0)</f>
        <v>SG Heddesheim 2</v>
      </c>
      <c r="J33" t="s">
        <v>471</v>
      </c>
      <c r="K33" s="46" t="str">
        <f>VLOOKUP(J33,'Tab F RNT'!N:O,2,0)</f>
        <v>TV Sinsheim 3</v>
      </c>
      <c r="L33">
        <f t="shared" si="1"/>
        <v>29</v>
      </c>
    </row>
    <row r="34" spans="1:12" x14ac:dyDescent="0.3">
      <c r="A34" s="17">
        <f t="shared" si="0"/>
        <v>30</v>
      </c>
      <c r="B34" t="s">
        <v>475</v>
      </c>
      <c r="C34" s="46" t="str">
        <f>VLOOKUP(B34,'Tab F RNT'!N:O,2,0)</f>
        <v>TV Edingen 2</v>
      </c>
      <c r="D34" t="s">
        <v>474</v>
      </c>
      <c r="E34" s="46" t="str">
        <f>VLOOKUP(D34,'Tab F RNT'!N:O,2,0)</f>
        <v>SG HD-Kirchheim 2</v>
      </c>
      <c r="F34" t="s">
        <v>474</v>
      </c>
      <c r="G34" s="46" t="str">
        <f>VLOOKUP(F34,'Tab F RNT'!N:O,2,0)</f>
        <v>SG HD-Kirchheim 2</v>
      </c>
      <c r="H34" t="s">
        <v>473</v>
      </c>
      <c r="I34" s="46" t="str">
        <f>VLOOKUP(H34,'Tab F RNT'!N:O,2,0)</f>
        <v>TV Eppelheim 2</v>
      </c>
      <c r="J34" t="s">
        <v>472</v>
      </c>
      <c r="K34" s="46" t="str">
        <f>VLOOKUP(J34,'Tab F RNT'!N:O,2,0)</f>
        <v>SG Heddesheim 2</v>
      </c>
      <c r="L34">
        <f t="shared" si="1"/>
        <v>30</v>
      </c>
    </row>
    <row r="35" spans="1:12" x14ac:dyDescent="0.3">
      <c r="A35" s="17">
        <f t="shared" si="0"/>
        <v>31</v>
      </c>
      <c r="B35" t="s">
        <v>476</v>
      </c>
      <c r="C35" s="46" t="str">
        <f>VLOOKUP(B35,'Tab F RNT'!N:O,2,0)</f>
        <v>SG MTG/PSV Mannheim 2</v>
      </c>
      <c r="D35" t="s">
        <v>475</v>
      </c>
      <c r="E35" s="46" t="str">
        <f>VLOOKUP(D35,'Tab F RNT'!N:O,2,0)</f>
        <v>TV Edingen 2</v>
      </c>
      <c r="F35" t="s">
        <v>475</v>
      </c>
      <c r="G35" s="46" t="str">
        <f>VLOOKUP(F35,'Tab F RNT'!N:O,2,0)</f>
        <v>TV Edingen 2</v>
      </c>
      <c r="H35" t="s">
        <v>474</v>
      </c>
      <c r="I35" s="46" t="str">
        <f>VLOOKUP(H35,'Tab F RNT'!N:O,2,0)</f>
        <v>SG HD-Kirchheim 2</v>
      </c>
      <c r="J35" t="s">
        <v>473</v>
      </c>
      <c r="K35" s="46" t="str">
        <f>VLOOKUP(J35,'Tab F RNT'!N:O,2,0)</f>
        <v>TV Eppelheim 2</v>
      </c>
      <c r="L35">
        <f t="shared" si="1"/>
        <v>31</v>
      </c>
    </row>
    <row r="36" spans="1:12" x14ac:dyDescent="0.3">
      <c r="A36" s="17">
        <f t="shared" si="0"/>
        <v>32</v>
      </c>
      <c r="B36" t="s">
        <v>477</v>
      </c>
      <c r="C36" s="46" t="str">
        <f>VLOOKUP(B36,'Tab F RNT'!N:O,2,0)</f>
        <v>TSV Phönix Steinsfurt 2</v>
      </c>
      <c r="D36" t="s">
        <v>476</v>
      </c>
      <c r="E36" s="46" t="str">
        <f>VLOOKUP(D36,'Tab F RNT'!N:O,2,0)</f>
        <v>SG MTG/PSV Mannheim 2</v>
      </c>
      <c r="F36" t="s">
        <v>476</v>
      </c>
      <c r="G36" s="46" t="str">
        <f>VLOOKUP(F36,'Tab F RNT'!N:O,2,0)</f>
        <v>SG MTG/PSV Mannheim 2</v>
      </c>
      <c r="H36" t="s">
        <v>475</v>
      </c>
      <c r="I36" s="46" t="str">
        <f>VLOOKUP(H36,'Tab F RNT'!N:O,2,0)</f>
        <v>TV Edingen 2</v>
      </c>
      <c r="J36" t="s">
        <v>474</v>
      </c>
      <c r="K36" s="46" t="str">
        <f>VLOOKUP(J36,'Tab F RNT'!N:O,2,0)</f>
        <v>SG HD-Kirchheim 2</v>
      </c>
      <c r="L36">
        <f t="shared" si="1"/>
        <v>32</v>
      </c>
    </row>
    <row r="37" spans="1:12" x14ac:dyDescent="0.3">
      <c r="A37" s="17">
        <f t="shared" si="0"/>
        <v>33</v>
      </c>
      <c r="B37" s="54"/>
      <c r="C37" s="54"/>
      <c r="D37" t="s">
        <v>477</v>
      </c>
      <c r="E37" s="46" t="str">
        <f>VLOOKUP(D37,'Tab F RNT'!N:O,2,0)</f>
        <v>TSV Phönix Steinsfurt 2</v>
      </c>
      <c r="F37" t="s">
        <v>477</v>
      </c>
      <c r="G37" s="46" t="str">
        <f>VLOOKUP(F37,'Tab F RNT'!N:O,2,0)</f>
        <v>TSV Phönix Steinsfurt 2</v>
      </c>
      <c r="H37" t="s">
        <v>476</v>
      </c>
      <c r="I37" s="46" t="str">
        <f>VLOOKUP(H37,'Tab F RNT'!N:O,2,0)</f>
        <v>SG MTG/PSV Mannheim 2</v>
      </c>
      <c r="J37" t="s">
        <v>475</v>
      </c>
      <c r="K37" s="46" t="str">
        <f>VLOOKUP(J37,'Tab F RNT'!N:O,2,0)</f>
        <v>TV Edingen 2</v>
      </c>
      <c r="L37">
        <f t="shared" si="1"/>
        <v>33</v>
      </c>
    </row>
    <row r="38" spans="1:12" x14ac:dyDescent="0.3">
      <c r="A38" s="17">
        <f t="shared" si="0"/>
        <v>34</v>
      </c>
      <c r="B38" s="54"/>
      <c r="C38" s="54"/>
      <c r="D38" s="54"/>
      <c r="E38" s="54"/>
      <c r="F38" s="54"/>
      <c r="G38" s="54"/>
      <c r="H38" t="s">
        <v>477</v>
      </c>
      <c r="I38" s="46" t="str">
        <f>VLOOKUP(H38,'Tab F RNT'!N:O,2,0)</f>
        <v>TSV Phönix Steinsfurt 2</v>
      </c>
      <c r="J38" t="s">
        <v>476</v>
      </c>
      <c r="K38" s="46" t="str">
        <f>VLOOKUP(J38,'Tab F RNT'!N:O,2,0)</f>
        <v>SG MTG/PSV Mannheim 2</v>
      </c>
      <c r="L38">
        <f t="shared" si="1"/>
        <v>34</v>
      </c>
    </row>
    <row r="39" spans="1:12" x14ac:dyDescent="0.3">
      <c r="A39" s="17">
        <f t="shared" si="0"/>
        <v>35</v>
      </c>
      <c r="B39" s="54"/>
      <c r="C39" s="54"/>
      <c r="D39" s="54"/>
      <c r="E39" s="54"/>
      <c r="F39" s="54"/>
      <c r="G39" s="54"/>
      <c r="H39" s="54"/>
      <c r="I39" s="54"/>
      <c r="J39" t="s">
        <v>477</v>
      </c>
      <c r="K39" s="46" t="str">
        <f>VLOOKUP(J39,'Tab F RNT'!N:O,2,0)</f>
        <v>TSV Phönix Steinsfurt 2</v>
      </c>
      <c r="L39">
        <f t="shared" si="1"/>
        <v>35</v>
      </c>
    </row>
    <row r="40" spans="1:12" x14ac:dyDescent="0.3">
      <c r="A40" s="17">
        <f t="shared" si="0"/>
        <v>36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>
        <f t="shared" si="1"/>
        <v>36</v>
      </c>
    </row>
    <row r="41" spans="1:12" x14ac:dyDescent="0.3">
      <c r="A41" s="17">
        <f t="shared" si="0"/>
        <v>37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>
        <f t="shared" si="1"/>
        <v>37</v>
      </c>
    </row>
    <row r="42" spans="1:12" x14ac:dyDescent="0.3">
      <c r="A42" s="17">
        <f t="shared" si="0"/>
        <v>38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>
        <f t="shared" si="1"/>
        <v>38</v>
      </c>
    </row>
    <row r="43" spans="1:12" x14ac:dyDescent="0.3">
      <c r="A43" s="17">
        <f t="shared" si="0"/>
        <v>39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>
        <f t="shared" si="1"/>
        <v>39</v>
      </c>
    </row>
    <row r="44" spans="1:12" x14ac:dyDescent="0.3">
      <c r="A44" s="17">
        <f t="shared" si="0"/>
        <v>40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>
        <f t="shared" si="1"/>
        <v>40</v>
      </c>
    </row>
    <row r="45" spans="1:12" x14ac:dyDescent="0.3">
      <c r="A45" s="17">
        <f t="shared" si="0"/>
        <v>41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>
        <f t="shared" si="1"/>
        <v>41</v>
      </c>
    </row>
    <row r="46" spans="1:12" x14ac:dyDescent="0.3">
      <c r="A46" s="17">
        <f t="shared" si="0"/>
        <v>42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>
        <f t="shared" si="1"/>
        <v>42</v>
      </c>
    </row>
    <row r="47" spans="1:12" x14ac:dyDescent="0.3">
      <c r="A47" s="17">
        <f t="shared" si="0"/>
        <v>43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>
        <f t="shared" si="1"/>
        <v>43</v>
      </c>
    </row>
    <row r="48" spans="1:12" x14ac:dyDescent="0.3">
      <c r="A48" s="17">
        <f t="shared" si="0"/>
        <v>44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>
        <f t="shared" si="1"/>
        <v>44</v>
      </c>
    </row>
    <row r="49" spans="1:12" x14ac:dyDescent="0.3">
      <c r="A49" s="17">
        <f t="shared" si="0"/>
        <v>45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>
        <f t="shared" si="1"/>
        <v>45</v>
      </c>
    </row>
    <row r="50" spans="1:12" x14ac:dyDescent="0.3">
      <c r="A50" s="17">
        <f t="shared" si="0"/>
        <v>46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>
        <f t="shared" si="1"/>
        <v>46</v>
      </c>
    </row>
    <row r="51" spans="1:12" x14ac:dyDescent="0.3">
      <c r="A51" s="17">
        <f t="shared" si="0"/>
        <v>47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>
        <f t="shared" si="1"/>
        <v>47</v>
      </c>
    </row>
    <row r="52" spans="1:12" x14ac:dyDescent="0.3">
      <c r="A52" s="17">
        <f t="shared" si="0"/>
        <v>48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>
        <f t="shared" si="1"/>
        <v>48</v>
      </c>
    </row>
    <row r="53" spans="1:12" x14ac:dyDescent="0.3">
      <c r="A53" s="17">
        <f t="shared" si="0"/>
        <v>49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>
        <f t="shared" si="1"/>
        <v>49</v>
      </c>
    </row>
    <row r="54" spans="1:12" x14ac:dyDescent="0.3">
      <c r="A54" s="17">
        <f t="shared" si="0"/>
        <v>50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>
        <f t="shared" si="1"/>
        <v>50</v>
      </c>
    </row>
    <row r="55" spans="1:12" x14ac:dyDescent="0.3">
      <c r="A55" s="17">
        <f t="shared" si="0"/>
        <v>51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>
        <f t="shared" si="1"/>
        <v>51</v>
      </c>
    </row>
    <row r="56" spans="1:12" x14ac:dyDescent="0.3">
      <c r="A56" s="17">
        <f t="shared" si="0"/>
        <v>52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>
        <f t="shared" si="1"/>
        <v>52</v>
      </c>
    </row>
    <row r="57" spans="1:12" x14ac:dyDescent="0.3">
      <c r="A57" s="17">
        <f t="shared" si="0"/>
        <v>53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>
        <f t="shared" si="1"/>
        <v>53</v>
      </c>
    </row>
    <row r="58" spans="1:12" x14ac:dyDescent="0.3">
      <c r="A58" s="17">
        <f t="shared" si="0"/>
        <v>54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>
        <f t="shared" si="1"/>
        <v>54</v>
      </c>
    </row>
    <row r="59" spans="1:12" x14ac:dyDescent="0.3">
      <c r="A59" s="17">
        <f t="shared" si="0"/>
        <v>55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>
        <f t="shared" si="1"/>
        <v>55</v>
      </c>
    </row>
    <row r="60" spans="1:12" x14ac:dyDescent="0.3">
      <c r="A60" s="17">
        <f t="shared" si="0"/>
        <v>56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>
        <f t="shared" si="1"/>
        <v>56</v>
      </c>
    </row>
    <row r="61" spans="1:12" x14ac:dyDescent="0.3">
      <c r="A61" s="17">
        <f t="shared" si="0"/>
        <v>57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>
        <f t="shared" si="1"/>
        <v>57</v>
      </c>
    </row>
    <row r="62" spans="1:12" x14ac:dyDescent="0.3">
      <c r="A62" s="17">
        <f t="shared" si="0"/>
        <v>58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>
        <f t="shared" si="1"/>
        <v>58</v>
      </c>
    </row>
    <row r="63" spans="1:12" x14ac:dyDescent="0.3">
      <c r="A63" s="17">
        <f t="shared" si="0"/>
        <v>59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>
        <f t="shared" si="1"/>
        <v>59</v>
      </c>
    </row>
    <row r="64" spans="1:12" x14ac:dyDescent="0.3">
      <c r="A64" s="17">
        <f t="shared" si="0"/>
        <v>60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>
        <f t="shared" si="1"/>
        <v>60</v>
      </c>
    </row>
    <row r="65" spans="1:12" x14ac:dyDescent="0.3">
      <c r="A65" s="17">
        <f t="shared" si="0"/>
        <v>61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>
        <f t="shared" si="1"/>
        <v>61</v>
      </c>
    </row>
    <row r="66" spans="1:12" x14ac:dyDescent="0.3">
      <c r="A66" s="17">
        <f t="shared" si="0"/>
        <v>62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>
        <f t="shared" si="1"/>
        <v>62</v>
      </c>
    </row>
    <row r="67" spans="1:12" x14ac:dyDescent="0.3">
      <c r="A67" s="17">
        <f t="shared" si="0"/>
        <v>63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>
        <f t="shared" si="1"/>
        <v>63</v>
      </c>
    </row>
    <row r="68" spans="1:12" x14ac:dyDescent="0.3">
      <c r="A68" s="17">
        <f t="shared" si="0"/>
        <v>64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>
        <f t="shared" ref="L68:L78" si="2">+A68</f>
        <v>64</v>
      </c>
    </row>
    <row r="69" spans="1:12" x14ac:dyDescent="0.3">
      <c r="A69" s="17">
        <f t="shared" ref="A69:A78" si="3">+A68+1</f>
        <v>65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>
        <f t="shared" si="2"/>
        <v>65</v>
      </c>
    </row>
    <row r="70" spans="1:12" x14ac:dyDescent="0.3">
      <c r="A70" s="17">
        <f t="shared" si="3"/>
        <v>66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>
        <f t="shared" si="2"/>
        <v>66</v>
      </c>
    </row>
    <row r="71" spans="1:12" x14ac:dyDescent="0.3">
      <c r="A71" s="17">
        <f t="shared" si="3"/>
        <v>67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>
        <f t="shared" si="2"/>
        <v>67</v>
      </c>
    </row>
    <row r="72" spans="1:12" x14ac:dyDescent="0.3">
      <c r="A72" s="17">
        <f t="shared" si="3"/>
        <v>68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>
        <f t="shared" si="2"/>
        <v>68</v>
      </c>
    </row>
    <row r="73" spans="1:12" x14ac:dyDescent="0.3">
      <c r="A73" s="17">
        <f t="shared" si="3"/>
        <v>69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>
        <f t="shared" si="2"/>
        <v>69</v>
      </c>
    </row>
    <row r="74" spans="1:12" x14ac:dyDescent="0.3">
      <c r="A74" s="17">
        <f t="shared" si="3"/>
        <v>70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>
        <f t="shared" si="2"/>
        <v>70</v>
      </c>
    </row>
    <row r="75" spans="1:12" x14ac:dyDescent="0.3">
      <c r="A75" s="17">
        <f t="shared" si="3"/>
        <v>71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>
        <f t="shared" si="2"/>
        <v>71</v>
      </c>
    </row>
    <row r="76" spans="1:12" x14ac:dyDescent="0.3">
      <c r="A76" s="17">
        <f t="shared" si="3"/>
        <v>72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>
        <f t="shared" si="2"/>
        <v>72</v>
      </c>
    </row>
    <row r="77" spans="1:12" x14ac:dyDescent="0.3">
      <c r="A77" s="17">
        <f t="shared" si="3"/>
        <v>73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>
        <f t="shared" si="2"/>
        <v>73</v>
      </c>
    </row>
    <row r="78" spans="1:12" x14ac:dyDescent="0.3">
      <c r="A78" s="17">
        <f t="shared" si="3"/>
        <v>74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>
        <f t="shared" si="2"/>
        <v>74</v>
      </c>
    </row>
    <row r="79" spans="1:12" x14ac:dyDescent="0.3">
      <c r="A79" s="17"/>
      <c r="B79" s="54"/>
      <c r="C79" s="54"/>
      <c r="D79" s="54"/>
      <c r="E79" s="54"/>
      <c r="F79" s="54"/>
      <c r="G79" s="54"/>
      <c r="H79" s="54"/>
      <c r="I79" s="54"/>
      <c r="J79" s="54"/>
      <c r="K79" s="54"/>
    </row>
    <row r="80" spans="1:12" x14ac:dyDescent="0.3">
      <c r="A80" s="17"/>
    </row>
    <row r="81" spans="1:1" x14ac:dyDescent="0.3">
      <c r="A81" s="17"/>
    </row>
    <row r="82" spans="1:1" x14ac:dyDescent="0.3">
      <c r="A82" s="17"/>
    </row>
    <row r="83" spans="1:1" x14ac:dyDescent="0.3">
      <c r="A83" s="17"/>
    </row>
    <row r="84" spans="1:1" x14ac:dyDescent="0.3">
      <c r="A84" s="17"/>
    </row>
    <row r="85" spans="1:1" x14ac:dyDescent="0.3">
      <c r="A85" s="17"/>
    </row>
    <row r="86" spans="1:1" x14ac:dyDescent="0.3">
      <c r="A86" s="17"/>
    </row>
    <row r="87" spans="1:1" x14ac:dyDescent="0.3">
      <c r="A87" s="17"/>
    </row>
    <row r="88" spans="1:1" x14ac:dyDescent="0.3">
      <c r="A88" s="17"/>
    </row>
    <row r="89" spans="1:1" x14ac:dyDescent="0.3">
      <c r="A89" s="17"/>
    </row>
    <row r="90" spans="1:1" x14ac:dyDescent="0.3">
      <c r="A90" s="17"/>
    </row>
    <row r="91" spans="1:1" x14ac:dyDescent="0.3">
      <c r="A91" s="17"/>
    </row>
    <row r="92" spans="1:1" x14ac:dyDescent="0.3">
      <c r="A92" s="17"/>
    </row>
    <row r="93" spans="1:1" x14ac:dyDescent="0.3">
      <c r="A93" s="17"/>
    </row>
    <row r="94" spans="1:1" x14ac:dyDescent="0.3">
      <c r="A94" s="17"/>
    </row>
    <row r="95" spans="1:1" x14ac:dyDescent="0.3">
      <c r="A95" s="17"/>
    </row>
    <row r="96" spans="1:1" x14ac:dyDescent="0.3">
      <c r="A96" s="17"/>
    </row>
    <row r="97" spans="1:1" x14ac:dyDescent="0.3">
      <c r="A97" s="17"/>
    </row>
    <row r="98" spans="1:1" x14ac:dyDescent="0.3">
      <c r="A98" s="17"/>
    </row>
    <row r="99" spans="1:1" x14ac:dyDescent="0.3">
      <c r="A99" s="17"/>
    </row>
    <row r="100" spans="1:1" x14ac:dyDescent="0.3">
      <c r="A100" s="17"/>
    </row>
    <row r="101" spans="1:1" x14ac:dyDescent="0.3">
      <c r="A101" s="17"/>
    </row>
    <row r="102" spans="1:1" x14ac:dyDescent="0.3">
      <c r="A102" s="17"/>
    </row>
    <row r="103" spans="1:1" x14ac:dyDescent="0.3">
      <c r="A103" s="17"/>
    </row>
    <row r="104" spans="1:1" x14ac:dyDescent="0.3">
      <c r="A104" s="17"/>
    </row>
    <row r="105" spans="1:1" x14ac:dyDescent="0.3">
      <c r="A105" s="17"/>
    </row>
    <row r="106" spans="1:1" x14ac:dyDescent="0.3">
      <c r="A106" s="17"/>
    </row>
    <row r="107" spans="1:1" x14ac:dyDescent="0.3">
      <c r="A107" s="17"/>
    </row>
    <row r="108" spans="1:1" x14ac:dyDescent="0.3">
      <c r="A108" s="17"/>
    </row>
    <row r="109" spans="1:1" x14ac:dyDescent="0.3">
      <c r="A109" s="17"/>
    </row>
    <row r="110" spans="1:1" x14ac:dyDescent="0.3">
      <c r="A110" s="17"/>
    </row>
    <row r="111" spans="1:1" x14ac:dyDescent="0.3">
      <c r="A111" s="17"/>
    </row>
    <row r="112" spans="1:1" x14ac:dyDescent="0.3">
      <c r="A112" s="17"/>
    </row>
    <row r="113" spans="1:1" x14ac:dyDescent="0.3">
      <c r="A113" s="17"/>
    </row>
  </sheetData>
  <phoneticPr fontId="3" type="noConversion"/>
  <pageMargins left="0.7" right="0.7" top="0.78740157499999996" bottom="0.78740157499999996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62BAB-4E07-4677-8B15-A4C76B859081}">
  <dimension ref="A1:H7"/>
  <sheetViews>
    <sheetView workbookViewId="0">
      <selection activeCell="H8" sqref="H8"/>
    </sheetView>
  </sheetViews>
  <sheetFormatPr baseColWidth="10" defaultRowHeight="14.4" x14ac:dyDescent="0.3"/>
  <sheetData>
    <row r="1" spans="1:8" x14ac:dyDescent="0.3">
      <c r="A1">
        <v>0</v>
      </c>
      <c r="E1" t="s">
        <v>430</v>
      </c>
      <c r="G1" t="s">
        <v>431</v>
      </c>
    </row>
    <row r="2" spans="1:8" x14ac:dyDescent="0.3">
      <c r="A2">
        <v>1</v>
      </c>
      <c r="E2" t="s">
        <v>77</v>
      </c>
      <c r="F2" s="27">
        <v>2</v>
      </c>
      <c r="G2" t="s">
        <v>77</v>
      </c>
      <c r="H2" s="27">
        <v>4</v>
      </c>
    </row>
    <row r="3" spans="1:8" x14ac:dyDescent="0.3">
      <c r="A3">
        <v>2</v>
      </c>
      <c r="E3" t="s">
        <v>78</v>
      </c>
      <c r="F3" s="27">
        <v>5</v>
      </c>
      <c r="G3" t="s">
        <v>78</v>
      </c>
      <c r="H3" s="27">
        <v>7</v>
      </c>
    </row>
    <row r="4" spans="1:8" x14ac:dyDescent="0.3">
      <c r="E4" t="s">
        <v>198</v>
      </c>
      <c r="F4" s="27">
        <v>8</v>
      </c>
      <c r="G4" t="s">
        <v>198</v>
      </c>
      <c r="H4" s="27">
        <v>10</v>
      </c>
    </row>
    <row r="5" spans="1:8" x14ac:dyDescent="0.3">
      <c r="E5" t="s">
        <v>199</v>
      </c>
      <c r="F5" s="27">
        <v>11</v>
      </c>
      <c r="G5" t="s">
        <v>199</v>
      </c>
      <c r="H5" s="27">
        <v>13</v>
      </c>
    </row>
    <row r="6" spans="1:8" x14ac:dyDescent="0.3">
      <c r="E6" t="s">
        <v>200</v>
      </c>
      <c r="F6" s="27">
        <v>14</v>
      </c>
      <c r="G6" t="s">
        <v>200</v>
      </c>
      <c r="H6" s="27">
        <v>16</v>
      </c>
    </row>
    <row r="7" spans="1:8" x14ac:dyDescent="0.3">
      <c r="E7" t="s">
        <v>201</v>
      </c>
      <c r="F7" s="27">
        <v>17</v>
      </c>
      <c r="G7" t="s">
        <v>201</v>
      </c>
      <c r="H7" s="27">
        <v>19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6C51-7DD6-45B1-AFC8-239BDAA46AA0}">
  <dimension ref="A1:S115"/>
  <sheetViews>
    <sheetView topLeftCell="F1" workbookViewId="0">
      <pane ySplit="3" topLeftCell="A4" activePane="bottomLeft" state="frozen"/>
      <selection activeCell="M4" sqref="M4"/>
      <selection pane="bottomLeft" activeCell="M4" sqref="M4"/>
    </sheetView>
  </sheetViews>
  <sheetFormatPr baseColWidth="10" defaultRowHeight="14.4" x14ac:dyDescent="0.3"/>
  <cols>
    <col min="1" max="1" width="6.33203125" bestFit="1" customWidth="1"/>
    <col min="2" max="2" width="24.77734375" bestFit="1" customWidth="1"/>
    <col min="3" max="3" width="24.77734375" style="46" customWidth="1"/>
    <col min="4" max="4" width="34" style="46" bestFit="1" customWidth="1"/>
    <col min="5" max="5" width="24.77734375" bestFit="1" customWidth="1"/>
    <col min="6" max="6" width="24.77734375" style="46" customWidth="1"/>
    <col min="7" max="7" width="34" bestFit="1" customWidth="1"/>
    <col min="8" max="8" width="24.77734375" bestFit="1" customWidth="1"/>
    <col min="9" max="9" width="24.77734375" style="46" customWidth="1"/>
    <col min="10" max="10" width="28.33203125" bestFit="1" customWidth="1"/>
    <col min="11" max="11" width="24.77734375" bestFit="1" customWidth="1"/>
    <col min="12" max="12" width="24.77734375" customWidth="1"/>
    <col min="13" max="13" width="34" bestFit="1" customWidth="1"/>
    <col min="14" max="14" width="24.77734375" bestFit="1" customWidth="1"/>
    <col min="15" max="15" width="24.77734375" customWidth="1"/>
    <col min="16" max="16" width="34" bestFit="1" customWidth="1"/>
    <col min="17" max="17" width="24.77734375" bestFit="1" customWidth="1"/>
    <col min="18" max="18" width="24.77734375" customWidth="1"/>
    <col min="19" max="19" width="34" bestFit="1" customWidth="1"/>
  </cols>
  <sheetData>
    <row r="1" spans="1:19" s="27" customFormat="1" x14ac:dyDescent="0.3">
      <c r="B1" s="27">
        <v>2</v>
      </c>
      <c r="C1" s="45">
        <v>3</v>
      </c>
      <c r="D1" s="45">
        <v>4</v>
      </c>
      <c r="E1" s="27">
        <v>5</v>
      </c>
      <c r="F1" s="45">
        <v>6</v>
      </c>
      <c r="G1" s="45">
        <v>7</v>
      </c>
      <c r="H1" s="27">
        <v>8</v>
      </c>
      <c r="I1" s="45">
        <v>9</v>
      </c>
      <c r="J1" s="45">
        <v>10</v>
      </c>
      <c r="K1" s="27">
        <v>11</v>
      </c>
      <c r="L1" s="45">
        <v>12</v>
      </c>
      <c r="M1" s="45">
        <v>13</v>
      </c>
      <c r="N1" s="27">
        <v>14</v>
      </c>
      <c r="O1" s="45">
        <v>15</v>
      </c>
      <c r="P1" s="45">
        <v>16</v>
      </c>
      <c r="Q1" s="27">
        <v>17</v>
      </c>
      <c r="R1" s="45">
        <v>18</v>
      </c>
      <c r="S1" s="45">
        <v>19</v>
      </c>
    </row>
    <row r="2" spans="1:19" x14ac:dyDescent="0.3">
      <c r="B2" t="s">
        <v>77</v>
      </c>
      <c r="C2" s="46" t="s">
        <v>77</v>
      </c>
      <c r="D2" s="46" t="s">
        <v>77</v>
      </c>
      <c r="E2" t="s">
        <v>78</v>
      </c>
      <c r="F2" s="46" t="s">
        <v>78</v>
      </c>
      <c r="G2" s="46" t="s">
        <v>78</v>
      </c>
      <c r="H2" t="s">
        <v>198</v>
      </c>
      <c r="I2" s="46" t="s">
        <v>198</v>
      </c>
      <c r="J2" s="46" t="s">
        <v>198</v>
      </c>
      <c r="K2" t="s">
        <v>199</v>
      </c>
      <c r="L2" s="46" t="s">
        <v>199</v>
      </c>
      <c r="M2" s="46" t="s">
        <v>199</v>
      </c>
      <c r="N2" t="s">
        <v>200</v>
      </c>
      <c r="O2" s="46" t="s">
        <v>200</v>
      </c>
      <c r="P2" s="46" t="s">
        <v>200</v>
      </c>
      <c r="Q2" t="s">
        <v>201</v>
      </c>
      <c r="R2" s="46" t="s">
        <v>201</v>
      </c>
      <c r="S2" s="46" t="s">
        <v>201</v>
      </c>
    </row>
    <row r="3" spans="1:19" x14ac:dyDescent="0.3">
      <c r="A3" s="21" t="s">
        <v>58</v>
      </c>
      <c r="B3" s="21" t="s">
        <v>206</v>
      </c>
      <c r="C3" s="47" t="s">
        <v>206</v>
      </c>
      <c r="D3" s="47" t="s">
        <v>206</v>
      </c>
      <c r="E3" s="21" t="s">
        <v>207</v>
      </c>
      <c r="F3" s="47" t="s">
        <v>207</v>
      </c>
      <c r="G3" s="47" t="s">
        <v>207</v>
      </c>
      <c r="H3" s="21" t="s">
        <v>208</v>
      </c>
      <c r="I3" s="47" t="s">
        <v>208</v>
      </c>
      <c r="J3" s="47" t="s">
        <v>208</v>
      </c>
      <c r="K3" s="21" t="s">
        <v>209</v>
      </c>
      <c r="L3" s="47" t="s">
        <v>209</v>
      </c>
      <c r="M3" s="47" t="s">
        <v>209</v>
      </c>
      <c r="N3" s="21" t="s">
        <v>210</v>
      </c>
      <c r="O3" s="47" t="s">
        <v>210</v>
      </c>
      <c r="P3" s="47" t="s">
        <v>210</v>
      </c>
      <c r="Q3" s="21" t="s">
        <v>211</v>
      </c>
      <c r="R3" s="47" t="s">
        <v>211</v>
      </c>
      <c r="S3" s="47" t="s">
        <v>211</v>
      </c>
    </row>
    <row r="4" spans="1:19" x14ac:dyDescent="0.3">
      <c r="A4" s="17" t="s">
        <v>79</v>
      </c>
      <c r="B4" t="s">
        <v>157</v>
      </c>
      <c r="C4" s="46" t="str">
        <f>+B4</f>
        <v>OL 1</v>
      </c>
      <c r="D4" s="51" t="str">
        <f>VLOOKUP(C4,'Tab M OL VL'!N:O,2,0)</f>
        <v>SG Heddesheim</v>
      </c>
      <c r="E4" t="s">
        <v>158</v>
      </c>
      <c r="F4" s="46" t="str">
        <f>+E4</f>
        <v>OL 2</v>
      </c>
      <c r="G4" s="51" t="str">
        <f>VLOOKUP(F4,'Tab M OL VL'!N:O,2,0)</f>
        <v>SG Pforzheim/Eutingen 2</v>
      </c>
      <c r="H4" t="s">
        <v>56</v>
      </c>
      <c r="I4" s="46" t="str">
        <f>+H4</f>
        <v>RL Absteiger 1</v>
      </c>
      <c r="J4" s="56"/>
      <c r="K4" t="s">
        <v>56</v>
      </c>
      <c r="L4" s="46" t="str">
        <f>+K4</f>
        <v>RL Absteiger 1</v>
      </c>
      <c r="M4" s="56" t="s">
        <v>259</v>
      </c>
      <c r="N4" t="s">
        <v>56</v>
      </c>
      <c r="O4" s="46" t="str">
        <f>+N4</f>
        <v>RL Absteiger 1</v>
      </c>
      <c r="P4" s="56"/>
      <c r="Q4" t="s">
        <v>56</v>
      </c>
      <c r="R4" s="46" t="str">
        <f>+Q4</f>
        <v>RL Absteiger 1</v>
      </c>
      <c r="S4" s="56"/>
    </row>
    <row r="5" spans="1:19" x14ac:dyDescent="0.3">
      <c r="A5" s="17" t="s">
        <v>80</v>
      </c>
      <c r="B5" t="s">
        <v>158</v>
      </c>
      <c r="C5" s="46" t="str">
        <f t="shared" ref="C5:C33" si="0">+B5</f>
        <v>OL 2</v>
      </c>
      <c r="D5" s="51" t="str">
        <f>VLOOKUP(C5,'Tab M OL VL'!N:O,2,0)</f>
        <v>SG Pforzheim/Eutingen 2</v>
      </c>
      <c r="E5" t="s">
        <v>159</v>
      </c>
      <c r="F5" s="46" t="str">
        <f t="shared" ref="F5:F45" si="1">+E5</f>
        <v>OL 3</v>
      </c>
      <c r="G5" s="51" t="str">
        <f>VLOOKUP(F5,'Tab M OL VL'!N:O,2,0)</f>
        <v>SG Heidelsheim/Helmsheim</v>
      </c>
      <c r="H5" t="s">
        <v>157</v>
      </c>
      <c r="I5" s="46" t="str">
        <f t="shared" ref="I5:I45" si="2">+H5</f>
        <v>OL 1</v>
      </c>
      <c r="J5" s="51" t="str">
        <f>VLOOKUP(I5,'Tab M OL VL'!N:O,2,0)</f>
        <v>SG Heddesheim</v>
      </c>
      <c r="K5" t="s">
        <v>158</v>
      </c>
      <c r="L5" s="46" t="str">
        <f>+K5</f>
        <v>OL 2</v>
      </c>
      <c r="M5" s="51" t="str">
        <f>VLOOKUP(L5,'Tab M OL VL'!N:O,2,0)</f>
        <v>SG Pforzheim/Eutingen 2</v>
      </c>
      <c r="N5" t="s">
        <v>57</v>
      </c>
      <c r="O5" s="46" t="str">
        <f t="shared" ref="O5:O45" si="3">+N5</f>
        <v>RL Absteiger 2</v>
      </c>
      <c r="P5" s="56"/>
      <c r="Q5" t="s">
        <v>57</v>
      </c>
      <c r="R5" s="46" t="str">
        <f t="shared" ref="R5:R45" si="4">+Q5</f>
        <v>RL Absteiger 2</v>
      </c>
      <c r="S5" s="56"/>
    </row>
    <row r="6" spans="1:19" x14ac:dyDescent="0.3">
      <c r="A6" s="17" t="s">
        <v>81</v>
      </c>
      <c r="B6" t="s">
        <v>159</v>
      </c>
      <c r="C6" s="46" t="str">
        <f t="shared" si="0"/>
        <v>OL 3</v>
      </c>
      <c r="D6" s="51" t="str">
        <f>VLOOKUP(C6,'Tab M OL VL'!N:O,2,0)</f>
        <v>SG Heidelsheim/Helmsheim</v>
      </c>
      <c r="E6" t="s">
        <v>160</v>
      </c>
      <c r="F6" s="46" t="str">
        <f t="shared" si="1"/>
        <v>OL 4</v>
      </c>
      <c r="G6" s="51" t="str">
        <f>VLOOKUP(F6,'Tab M OL VL'!N:O,2,0)</f>
        <v>HSG Ettlingen</v>
      </c>
      <c r="H6" t="s">
        <v>158</v>
      </c>
      <c r="I6" s="46" t="str">
        <f t="shared" si="2"/>
        <v>OL 2</v>
      </c>
      <c r="J6" s="51" t="str">
        <f>VLOOKUP(I6,'Tab M OL VL'!N:O,2,0)</f>
        <v>SG Pforzheim/Eutingen 2</v>
      </c>
      <c r="K6" t="s">
        <v>159</v>
      </c>
      <c r="L6" s="46" t="str">
        <f t="shared" ref="L6:L45" si="5">+K6</f>
        <v>OL 3</v>
      </c>
      <c r="M6" s="51" t="str">
        <f>VLOOKUP(L6,'Tab M OL VL'!N:O,2,0)</f>
        <v>SG Heidelsheim/Helmsheim</v>
      </c>
      <c r="N6" t="s">
        <v>157</v>
      </c>
      <c r="O6" s="46" t="str">
        <f t="shared" si="3"/>
        <v>OL 1</v>
      </c>
      <c r="P6" s="51" t="str">
        <f>VLOOKUP(O6,'Tab M OL VL'!N:O,2,0)</f>
        <v>SG Heddesheim</v>
      </c>
      <c r="Q6" t="s">
        <v>158</v>
      </c>
      <c r="R6" s="46" t="str">
        <f t="shared" si="4"/>
        <v>OL 2</v>
      </c>
      <c r="S6" s="51" t="str">
        <f>VLOOKUP(R6,'Tab M OL VL'!N:O,2,0)</f>
        <v>SG Pforzheim/Eutingen 2</v>
      </c>
    </row>
    <row r="7" spans="1:19" x14ac:dyDescent="0.3">
      <c r="A7" s="17" t="s">
        <v>82</v>
      </c>
      <c r="B7" t="s">
        <v>160</v>
      </c>
      <c r="C7" s="46" t="str">
        <f t="shared" si="0"/>
        <v>OL 4</v>
      </c>
      <c r="D7" s="51" t="str">
        <f>VLOOKUP(C7,'Tab M OL VL'!N:O,2,0)</f>
        <v>HSG Ettlingen</v>
      </c>
      <c r="E7" t="s">
        <v>161</v>
      </c>
      <c r="F7" s="46" t="str">
        <f t="shared" si="1"/>
        <v>OL 5</v>
      </c>
      <c r="G7" s="51" t="str">
        <f>VLOOKUP(F7,'Tab M OL VL'!N:O,2,0)</f>
        <v>TV Hardheim 1895</v>
      </c>
      <c r="H7" t="s">
        <v>159</v>
      </c>
      <c r="I7" s="46" t="str">
        <f t="shared" si="2"/>
        <v>OL 3</v>
      </c>
      <c r="J7" s="51" t="str">
        <f>VLOOKUP(I7,'Tab M OL VL'!N:O,2,0)</f>
        <v>SG Heidelsheim/Helmsheim</v>
      </c>
      <c r="K7" t="s">
        <v>160</v>
      </c>
      <c r="L7" s="46" t="str">
        <f t="shared" si="5"/>
        <v>OL 4</v>
      </c>
      <c r="M7" s="51" t="str">
        <f>VLOOKUP(L7,'Tab M OL VL'!N:O,2,0)</f>
        <v>HSG Ettlingen</v>
      </c>
      <c r="N7" t="s">
        <v>158</v>
      </c>
      <c r="O7" s="46" t="str">
        <f t="shared" si="3"/>
        <v>OL 2</v>
      </c>
      <c r="P7" s="51" t="str">
        <f>VLOOKUP(O7,'Tab M OL VL'!N:O,2,0)</f>
        <v>SG Pforzheim/Eutingen 2</v>
      </c>
      <c r="Q7" t="s">
        <v>159</v>
      </c>
      <c r="R7" s="46" t="str">
        <f t="shared" si="4"/>
        <v>OL 3</v>
      </c>
      <c r="S7" s="51" t="str">
        <f>VLOOKUP(R7,'Tab M OL VL'!N:O,2,0)</f>
        <v>SG Heidelsheim/Helmsheim</v>
      </c>
    </row>
    <row r="8" spans="1:19" x14ac:dyDescent="0.3">
      <c r="A8" s="17" t="s">
        <v>83</v>
      </c>
      <c r="B8" t="s">
        <v>161</v>
      </c>
      <c r="C8" s="46" t="str">
        <f t="shared" si="0"/>
        <v>OL 5</v>
      </c>
      <c r="D8" s="51" t="str">
        <f>VLOOKUP(C8,'Tab M OL VL'!N:O,2,0)</f>
        <v>TV Hardheim 1895</v>
      </c>
      <c r="E8" t="s">
        <v>162</v>
      </c>
      <c r="F8" s="46" t="str">
        <f t="shared" si="1"/>
        <v>OL 6</v>
      </c>
      <c r="G8" s="51" t="str">
        <f>VLOOKUP(F8,'Tab M OL VL'!N:O,2,0)</f>
        <v>TSG Wiesloch</v>
      </c>
      <c r="H8" t="s">
        <v>160</v>
      </c>
      <c r="I8" s="46" t="str">
        <f t="shared" si="2"/>
        <v>OL 4</v>
      </c>
      <c r="J8" s="51" t="str">
        <f>VLOOKUP(I8,'Tab M OL VL'!N:O,2,0)</f>
        <v>HSG Ettlingen</v>
      </c>
      <c r="K8" t="s">
        <v>161</v>
      </c>
      <c r="L8" s="46" t="str">
        <f t="shared" si="5"/>
        <v>OL 5</v>
      </c>
      <c r="M8" s="51" t="str">
        <f>VLOOKUP(L8,'Tab M OL VL'!N:O,2,0)</f>
        <v>TV Hardheim 1895</v>
      </c>
      <c r="N8" t="s">
        <v>159</v>
      </c>
      <c r="O8" s="46" t="str">
        <f t="shared" si="3"/>
        <v>OL 3</v>
      </c>
      <c r="P8" s="51" t="str">
        <f>VLOOKUP(O8,'Tab M OL VL'!N:O,2,0)</f>
        <v>SG Heidelsheim/Helmsheim</v>
      </c>
      <c r="Q8" t="s">
        <v>160</v>
      </c>
      <c r="R8" s="46" t="str">
        <f t="shared" si="4"/>
        <v>OL 4</v>
      </c>
      <c r="S8" s="51" t="str">
        <f>VLOOKUP(R8,'Tab M OL VL'!N:O,2,0)</f>
        <v>HSG Ettlingen</v>
      </c>
    </row>
    <row r="9" spans="1:19" x14ac:dyDescent="0.3">
      <c r="A9" s="17" t="s">
        <v>84</v>
      </c>
      <c r="B9" t="s">
        <v>162</v>
      </c>
      <c r="C9" s="46" t="str">
        <f t="shared" si="0"/>
        <v>OL 6</v>
      </c>
      <c r="D9" s="51" t="str">
        <f>VLOOKUP(C9,'Tab M OL VL'!N:O,2,0)</f>
        <v>TSG Wiesloch</v>
      </c>
      <c r="E9" t="s">
        <v>163</v>
      </c>
      <c r="F9" s="46" t="str">
        <f t="shared" si="1"/>
        <v>OL 7</v>
      </c>
      <c r="G9" s="51" t="str">
        <f>VLOOKUP(F9,'Tab M OL VL'!N:O,2,0)</f>
        <v>TSV Amicitia 06/09 Viernheim</v>
      </c>
      <c r="H9" t="s">
        <v>161</v>
      </c>
      <c r="I9" s="46" t="str">
        <f t="shared" si="2"/>
        <v>OL 5</v>
      </c>
      <c r="J9" s="51" t="str">
        <f>VLOOKUP(I9,'Tab M OL VL'!N:O,2,0)</f>
        <v>TV Hardheim 1895</v>
      </c>
      <c r="K9" t="s">
        <v>162</v>
      </c>
      <c r="L9" s="46" t="str">
        <f t="shared" si="5"/>
        <v>OL 6</v>
      </c>
      <c r="M9" s="51" t="str">
        <f>VLOOKUP(L9,'Tab M OL VL'!N:O,2,0)</f>
        <v>TSG Wiesloch</v>
      </c>
      <c r="N9" t="s">
        <v>160</v>
      </c>
      <c r="O9" s="46" t="str">
        <f t="shared" si="3"/>
        <v>OL 4</v>
      </c>
      <c r="P9" s="51" t="str">
        <f>VLOOKUP(O9,'Tab M OL VL'!N:O,2,0)</f>
        <v>HSG Ettlingen</v>
      </c>
      <c r="Q9" t="s">
        <v>161</v>
      </c>
      <c r="R9" s="46" t="str">
        <f t="shared" si="4"/>
        <v>OL 5</v>
      </c>
      <c r="S9" s="51" t="str">
        <f>VLOOKUP(R9,'Tab M OL VL'!N:O,2,0)</f>
        <v>TV Hardheim 1895</v>
      </c>
    </row>
    <row r="10" spans="1:19" x14ac:dyDescent="0.3">
      <c r="A10" s="17" t="s">
        <v>85</v>
      </c>
      <c r="B10" t="s">
        <v>163</v>
      </c>
      <c r="C10" s="46" t="str">
        <f t="shared" si="0"/>
        <v>OL 7</v>
      </c>
      <c r="D10" s="51" t="str">
        <f>VLOOKUP(C10,'Tab M OL VL'!N:O,2,0)</f>
        <v>TSV Amicitia 06/09 Viernheim</v>
      </c>
      <c r="E10" t="s">
        <v>164</v>
      </c>
      <c r="F10" s="46" t="str">
        <f t="shared" si="1"/>
        <v>OL 8</v>
      </c>
      <c r="G10" s="51" t="str">
        <f>VLOOKUP(F10,'Tab M OL VL'!N:O,2,0)</f>
        <v>Handball Wölfe Plankstadt e.V.</v>
      </c>
      <c r="H10" t="s">
        <v>162</v>
      </c>
      <c r="I10" s="46" t="str">
        <f t="shared" si="2"/>
        <v>OL 6</v>
      </c>
      <c r="J10" s="51" t="str">
        <f>VLOOKUP(I10,'Tab M OL VL'!N:O,2,0)</f>
        <v>TSG Wiesloch</v>
      </c>
      <c r="K10" t="s">
        <v>163</v>
      </c>
      <c r="L10" s="46" t="str">
        <f t="shared" si="5"/>
        <v>OL 7</v>
      </c>
      <c r="M10" s="51" t="str">
        <f>VLOOKUP(L10,'Tab M OL VL'!N:O,2,0)</f>
        <v>TSV Amicitia 06/09 Viernheim</v>
      </c>
      <c r="N10" t="s">
        <v>161</v>
      </c>
      <c r="O10" s="46" t="str">
        <f t="shared" si="3"/>
        <v>OL 5</v>
      </c>
      <c r="P10" s="51" t="str">
        <f>VLOOKUP(O10,'Tab M OL VL'!N:O,2,0)</f>
        <v>TV Hardheim 1895</v>
      </c>
      <c r="Q10" t="s">
        <v>162</v>
      </c>
      <c r="R10" s="46" t="str">
        <f t="shared" si="4"/>
        <v>OL 6</v>
      </c>
      <c r="S10" s="51" t="str">
        <f>VLOOKUP(R10,'Tab M OL VL'!N:O,2,0)</f>
        <v>TSG Wiesloch</v>
      </c>
    </row>
    <row r="11" spans="1:19" x14ac:dyDescent="0.3">
      <c r="A11" s="17" t="s">
        <v>86</v>
      </c>
      <c r="B11" t="s">
        <v>164</v>
      </c>
      <c r="C11" s="46" t="str">
        <f t="shared" si="0"/>
        <v>OL 8</v>
      </c>
      <c r="D11" s="51" t="str">
        <f>VLOOKUP(C11,'Tab M OL VL'!N:O,2,0)</f>
        <v>Handball Wölfe Plankstadt e.V.</v>
      </c>
      <c r="E11" t="s">
        <v>165</v>
      </c>
      <c r="F11" s="46" t="str">
        <f t="shared" si="1"/>
        <v>OL 9</v>
      </c>
      <c r="G11" s="51" t="str">
        <f>VLOOKUP(F11,'Tab M OL VL'!N:O,2,0)</f>
        <v>TSV Knittlingen</v>
      </c>
      <c r="H11" t="s">
        <v>163</v>
      </c>
      <c r="I11" s="46" t="str">
        <f t="shared" si="2"/>
        <v>OL 7</v>
      </c>
      <c r="J11" s="51" t="str">
        <f>VLOOKUP(I11,'Tab M OL VL'!N:O,2,0)</f>
        <v>TSV Amicitia 06/09 Viernheim</v>
      </c>
      <c r="K11" t="s">
        <v>164</v>
      </c>
      <c r="L11" s="46" t="str">
        <f t="shared" si="5"/>
        <v>OL 8</v>
      </c>
      <c r="M11" s="51" t="str">
        <f>VLOOKUP(L11,'Tab M OL VL'!N:O,2,0)</f>
        <v>Handball Wölfe Plankstadt e.V.</v>
      </c>
      <c r="N11" t="s">
        <v>162</v>
      </c>
      <c r="O11" s="46" t="str">
        <f t="shared" si="3"/>
        <v>OL 6</v>
      </c>
      <c r="P11" s="51" t="str">
        <f>VLOOKUP(O11,'Tab M OL VL'!N:O,2,0)</f>
        <v>TSG Wiesloch</v>
      </c>
      <c r="Q11" t="s">
        <v>163</v>
      </c>
      <c r="R11" s="46" t="str">
        <f t="shared" si="4"/>
        <v>OL 7</v>
      </c>
      <c r="S11" s="51" t="str">
        <f>VLOOKUP(R11,'Tab M OL VL'!N:O,2,0)</f>
        <v>TSV Amicitia 06/09 Viernheim</v>
      </c>
    </row>
    <row r="12" spans="1:19" x14ac:dyDescent="0.3">
      <c r="A12" s="17" t="s">
        <v>87</v>
      </c>
      <c r="B12" t="s">
        <v>165</v>
      </c>
      <c r="C12" s="46" t="str">
        <f t="shared" si="0"/>
        <v>OL 9</v>
      </c>
      <c r="D12" s="51" t="str">
        <f>VLOOKUP(C12,'Tab M OL VL'!N:O,2,0)</f>
        <v>TSV Knittlingen</v>
      </c>
      <c r="E12" t="s">
        <v>166</v>
      </c>
      <c r="F12" s="46" t="str">
        <f t="shared" si="1"/>
        <v>OL 10</v>
      </c>
      <c r="G12" s="51" t="str">
        <f>VLOOKUP(F12,'Tab M OL VL'!N:O,2,0)</f>
        <v>TSV Rot-Malsch</v>
      </c>
      <c r="H12" t="s">
        <v>164</v>
      </c>
      <c r="I12" s="46" t="str">
        <f t="shared" si="2"/>
        <v>OL 8</v>
      </c>
      <c r="J12" s="51" t="str">
        <f>VLOOKUP(I12,'Tab M OL VL'!N:O,2,0)</f>
        <v>Handball Wölfe Plankstadt e.V.</v>
      </c>
      <c r="K12" t="s">
        <v>165</v>
      </c>
      <c r="L12" s="46" t="str">
        <f t="shared" si="5"/>
        <v>OL 9</v>
      </c>
      <c r="M12" s="51" t="str">
        <f>VLOOKUP(L12,'Tab M OL VL'!N:O,2,0)</f>
        <v>TSV Knittlingen</v>
      </c>
      <c r="N12" t="s">
        <v>163</v>
      </c>
      <c r="O12" s="46" t="str">
        <f t="shared" si="3"/>
        <v>OL 7</v>
      </c>
      <c r="P12" s="51" t="str">
        <f>VLOOKUP(O12,'Tab M OL VL'!N:O,2,0)</f>
        <v>TSV Amicitia 06/09 Viernheim</v>
      </c>
      <c r="Q12" t="s">
        <v>164</v>
      </c>
      <c r="R12" s="46" t="str">
        <f t="shared" si="4"/>
        <v>OL 8</v>
      </c>
      <c r="S12" s="51" t="str">
        <f>VLOOKUP(R12,'Tab M OL VL'!N:O,2,0)</f>
        <v>Handball Wölfe Plankstadt e.V.</v>
      </c>
    </row>
    <row r="13" spans="1:19" x14ac:dyDescent="0.3">
      <c r="A13" s="17" t="s">
        <v>88</v>
      </c>
      <c r="B13" t="s">
        <v>166</v>
      </c>
      <c r="C13" s="46" t="str">
        <f t="shared" si="0"/>
        <v>OL 10</v>
      </c>
      <c r="D13" s="51" t="str">
        <f>VLOOKUP(C13,'Tab M OL VL'!N:O,2,0)</f>
        <v>TSV Rot-Malsch</v>
      </c>
      <c r="E13" t="s">
        <v>167</v>
      </c>
      <c r="F13" s="46" t="str">
        <f t="shared" si="1"/>
        <v>OL 11</v>
      </c>
      <c r="G13" s="51" t="str">
        <f>VLOOKUP(F13,'Tab M OL VL'!N:O,2,0)</f>
        <v>HG Oftersheim/Schwetzingen 2</v>
      </c>
      <c r="H13" t="s">
        <v>165</v>
      </c>
      <c r="I13" s="46" t="str">
        <f t="shared" si="2"/>
        <v>OL 9</v>
      </c>
      <c r="J13" s="51" t="str">
        <f>VLOOKUP(I13,'Tab M OL VL'!N:O,2,0)</f>
        <v>TSV Knittlingen</v>
      </c>
      <c r="K13" t="s">
        <v>166</v>
      </c>
      <c r="L13" s="46" t="str">
        <f t="shared" si="5"/>
        <v>OL 10</v>
      </c>
      <c r="M13" s="51" t="str">
        <f>VLOOKUP(L13,'Tab M OL VL'!N:O,2,0)</f>
        <v>TSV Rot-Malsch</v>
      </c>
      <c r="N13" t="s">
        <v>164</v>
      </c>
      <c r="O13" s="46" t="str">
        <f t="shared" si="3"/>
        <v>OL 8</v>
      </c>
      <c r="P13" s="51" t="str">
        <f>VLOOKUP(O13,'Tab M OL VL'!N:O,2,0)</f>
        <v>Handball Wölfe Plankstadt e.V.</v>
      </c>
      <c r="Q13" t="s">
        <v>165</v>
      </c>
      <c r="R13" s="46" t="str">
        <f t="shared" si="4"/>
        <v>OL 9</v>
      </c>
      <c r="S13" s="51" t="str">
        <f>VLOOKUP(R13,'Tab M OL VL'!N:O,2,0)</f>
        <v>TSV Knittlingen</v>
      </c>
    </row>
    <row r="14" spans="1:19" x14ac:dyDescent="0.3">
      <c r="A14" s="17" t="s">
        <v>89</v>
      </c>
      <c r="B14" t="s">
        <v>167</v>
      </c>
      <c r="C14" s="46" t="str">
        <f t="shared" si="0"/>
        <v>OL 11</v>
      </c>
      <c r="D14" s="51" t="str">
        <f>VLOOKUP(C14,'Tab M OL VL'!N:O,2,0)</f>
        <v>HG Oftersheim/Schwetzingen 2</v>
      </c>
      <c r="E14" t="s">
        <v>168</v>
      </c>
      <c r="F14" s="46" t="str">
        <f t="shared" si="1"/>
        <v>OL 12</v>
      </c>
      <c r="G14" s="51" t="str">
        <f>VLOOKUP(F14,'Tab M OL VL'!N:O,2,0)</f>
        <v>TV Knielingen</v>
      </c>
      <c r="H14" t="s">
        <v>166</v>
      </c>
      <c r="I14" s="46" t="str">
        <f t="shared" si="2"/>
        <v>OL 10</v>
      </c>
      <c r="J14" s="51" t="str">
        <f>VLOOKUP(I14,'Tab M OL VL'!N:O,2,0)</f>
        <v>TSV Rot-Malsch</v>
      </c>
      <c r="K14" t="s">
        <v>167</v>
      </c>
      <c r="L14" s="46" t="str">
        <f t="shared" si="5"/>
        <v>OL 11</v>
      </c>
      <c r="M14" s="51" t="str">
        <f>VLOOKUP(L14,'Tab M OL VL'!N:O,2,0)</f>
        <v>HG Oftersheim/Schwetzingen 2</v>
      </c>
      <c r="N14" t="s">
        <v>165</v>
      </c>
      <c r="O14" s="46" t="str">
        <f t="shared" si="3"/>
        <v>OL 9</v>
      </c>
      <c r="P14" s="51" t="str">
        <f>VLOOKUP(O14,'Tab M OL VL'!N:O,2,0)</f>
        <v>TSV Knittlingen</v>
      </c>
      <c r="Q14" t="s">
        <v>166</v>
      </c>
      <c r="R14" s="46" t="str">
        <f t="shared" si="4"/>
        <v>OL 10</v>
      </c>
      <c r="S14" s="51" t="str">
        <f>VLOOKUP(R14,'Tab M OL VL'!N:O,2,0)</f>
        <v>TSV Rot-Malsch</v>
      </c>
    </row>
    <row r="15" spans="1:19" x14ac:dyDescent="0.3">
      <c r="A15" s="17" t="s">
        <v>90</v>
      </c>
      <c r="B15" t="s">
        <v>168</v>
      </c>
      <c r="C15" s="46" t="str">
        <f t="shared" si="0"/>
        <v>OL 12</v>
      </c>
      <c r="D15" s="51" t="str">
        <f>VLOOKUP(C15,'Tab M OL VL'!N:O,2,0)</f>
        <v>TV Knielingen</v>
      </c>
      <c r="E15" t="s">
        <v>169</v>
      </c>
      <c r="F15" s="46" t="str">
        <f t="shared" si="1"/>
        <v>OL 13</v>
      </c>
      <c r="G15" s="51" t="str">
        <f>VLOOKUP(F15,'Tab M OL VL'!N:O,2,0)</f>
        <v>HSG Weschnitztal</v>
      </c>
      <c r="H15" t="s">
        <v>167</v>
      </c>
      <c r="I15" s="46" t="str">
        <f t="shared" si="2"/>
        <v>OL 11</v>
      </c>
      <c r="J15" s="51" t="str">
        <f>VLOOKUP(I15,'Tab M OL VL'!N:O,2,0)</f>
        <v>HG Oftersheim/Schwetzingen 2</v>
      </c>
      <c r="K15" t="s">
        <v>168</v>
      </c>
      <c r="L15" s="46" t="str">
        <f t="shared" si="5"/>
        <v>OL 12</v>
      </c>
      <c r="M15" s="51" t="str">
        <f>VLOOKUP(L15,'Tab M OL VL'!N:O,2,0)</f>
        <v>TV Knielingen</v>
      </c>
      <c r="N15" t="s">
        <v>166</v>
      </c>
      <c r="O15" s="46" t="str">
        <f t="shared" si="3"/>
        <v>OL 10</v>
      </c>
      <c r="P15" s="51" t="str">
        <f>VLOOKUP(O15,'Tab M OL VL'!N:O,2,0)</f>
        <v>TSV Rot-Malsch</v>
      </c>
      <c r="Q15" t="s">
        <v>167</v>
      </c>
      <c r="R15" s="46" t="str">
        <f t="shared" si="4"/>
        <v>OL 11</v>
      </c>
      <c r="S15" s="51" t="str">
        <f>VLOOKUP(R15,'Tab M OL VL'!N:O,2,0)</f>
        <v>HG Oftersheim/Schwetzingen 2</v>
      </c>
    </row>
    <row r="16" spans="1:19" x14ac:dyDescent="0.3">
      <c r="A16" s="17" t="s">
        <v>91</v>
      </c>
      <c r="B16" t="s">
        <v>169</v>
      </c>
      <c r="C16" s="46" t="str">
        <f t="shared" si="0"/>
        <v>OL 13</v>
      </c>
      <c r="D16" s="51" t="str">
        <f>VLOOKUP(C16,'Tab M OL VL'!N:O,2,0)</f>
        <v>HSG Weschnitztal</v>
      </c>
      <c r="E16" t="s">
        <v>170</v>
      </c>
      <c r="F16" s="46" t="str">
        <f t="shared" si="1"/>
        <v>VL 1</v>
      </c>
      <c r="G16" s="51" t="str">
        <f>VLOOKUP(F16,'Tab M OL VL'!N:O,2,0)</f>
        <v>TSV Handschuhsheim</v>
      </c>
      <c r="H16" t="s">
        <v>168</v>
      </c>
      <c r="I16" s="46" t="str">
        <f t="shared" si="2"/>
        <v>OL 12</v>
      </c>
      <c r="J16" s="51" t="str">
        <f>VLOOKUP(I16,'Tab M OL VL'!N:O,2,0)</f>
        <v>TV Knielingen</v>
      </c>
      <c r="K16" t="s">
        <v>170</v>
      </c>
      <c r="L16" s="46" t="str">
        <f t="shared" si="5"/>
        <v>VL 1</v>
      </c>
      <c r="M16" s="51" t="str">
        <f>VLOOKUP(L16,'Tab M OL VL'!N:O,2,0)</f>
        <v>TSV Handschuhsheim</v>
      </c>
      <c r="N16" t="s">
        <v>167</v>
      </c>
      <c r="O16" s="46" t="str">
        <f t="shared" si="3"/>
        <v>OL 11</v>
      </c>
      <c r="P16" s="51" t="str">
        <f>VLOOKUP(O16,'Tab M OL VL'!N:O,2,0)</f>
        <v>HG Oftersheim/Schwetzingen 2</v>
      </c>
      <c r="Q16" t="s">
        <v>168</v>
      </c>
      <c r="R16" s="46" t="str">
        <f t="shared" si="4"/>
        <v>OL 12</v>
      </c>
      <c r="S16" s="51" t="str">
        <f>VLOOKUP(R16,'Tab M OL VL'!N:O,2,0)</f>
        <v>TV Knielingen</v>
      </c>
    </row>
    <row r="17" spans="1:19" x14ac:dyDescent="0.3">
      <c r="A17" s="17" t="s">
        <v>92</v>
      </c>
      <c r="B17" t="s">
        <v>170</v>
      </c>
      <c r="C17" s="46" t="str">
        <f t="shared" si="0"/>
        <v>VL 1</v>
      </c>
      <c r="D17" s="51" t="str">
        <f>VLOOKUP(C17,'Tab M OL VL'!N:O,2,0)</f>
        <v>TSV Handschuhsheim</v>
      </c>
      <c r="E17" t="s">
        <v>172</v>
      </c>
      <c r="F17" s="46" t="str">
        <f t="shared" si="1"/>
        <v>VL 2</v>
      </c>
      <c r="G17" s="51" t="str">
        <f>VLOOKUP(F17,'Tab M OL VL'!N:O,2,0)</f>
        <v>TSV Birkenau</v>
      </c>
      <c r="H17" t="s">
        <v>170</v>
      </c>
      <c r="I17" s="46" t="str">
        <f t="shared" si="2"/>
        <v>VL 1</v>
      </c>
      <c r="J17" s="51" t="str">
        <f>VLOOKUP(I17,'Tab M OL VL'!N:O,2,0)</f>
        <v>TSV Handschuhsheim</v>
      </c>
      <c r="K17" t="s">
        <v>172</v>
      </c>
      <c r="L17" s="46" t="str">
        <f t="shared" si="5"/>
        <v>VL 2</v>
      </c>
      <c r="M17" s="51" t="str">
        <f>VLOOKUP(L17,'Tab M OL VL'!N:O,2,0)</f>
        <v>TSV Birkenau</v>
      </c>
      <c r="N17" t="s">
        <v>170</v>
      </c>
      <c r="O17" s="46" t="str">
        <f t="shared" si="3"/>
        <v>VL 1</v>
      </c>
      <c r="P17" s="51" t="str">
        <f>VLOOKUP(O17,'Tab M OL VL'!N:O,2,0)</f>
        <v>TSV Handschuhsheim</v>
      </c>
      <c r="Q17" t="s">
        <v>170</v>
      </c>
      <c r="R17" s="46" t="str">
        <f t="shared" si="4"/>
        <v>VL 1</v>
      </c>
      <c r="S17" s="51" t="str">
        <f>VLOOKUP(R17,'Tab M OL VL'!N:O,2,0)</f>
        <v>TSV Handschuhsheim</v>
      </c>
    </row>
    <row r="18" spans="1:19" x14ac:dyDescent="0.3">
      <c r="A18" s="17" t="s">
        <v>93</v>
      </c>
      <c r="B18" t="s">
        <v>171</v>
      </c>
      <c r="C18" s="46" t="str">
        <f t="shared" si="0"/>
        <v>OL 14</v>
      </c>
      <c r="D18" s="51" t="str">
        <f>VLOOKUP(C18,'Tab M OL VL'!N:O,2,0)</f>
        <v>TV Friedrichsfeld</v>
      </c>
      <c r="E18" t="s">
        <v>171</v>
      </c>
      <c r="F18" s="46" t="str">
        <f t="shared" si="1"/>
        <v>OL 14</v>
      </c>
      <c r="G18" s="51" t="str">
        <f>VLOOKUP(F18,'Tab M OL VL'!N:O,2,0)</f>
        <v>TV Friedrichsfeld</v>
      </c>
      <c r="H18" t="s">
        <v>169</v>
      </c>
      <c r="I18" s="46" t="str">
        <f t="shared" si="2"/>
        <v>OL 13</v>
      </c>
      <c r="J18" s="51" t="str">
        <f>VLOOKUP(I18,'Tab M OL VL'!N:O,2,0)</f>
        <v>HSG Weschnitztal</v>
      </c>
      <c r="K18" t="s">
        <v>169</v>
      </c>
      <c r="L18" s="46" t="str">
        <f t="shared" si="5"/>
        <v>OL 13</v>
      </c>
      <c r="M18" s="51" t="str">
        <f>VLOOKUP(L18,'Tab M OL VL'!N:O,2,0)</f>
        <v>HSG Weschnitztal</v>
      </c>
      <c r="N18" t="s">
        <v>168</v>
      </c>
      <c r="O18" s="46" t="str">
        <f t="shared" si="3"/>
        <v>OL 12</v>
      </c>
      <c r="P18" s="51" t="str">
        <f>VLOOKUP(O18,'Tab M OL VL'!N:O,2,0)</f>
        <v>TV Knielingen</v>
      </c>
      <c r="Q18" t="s">
        <v>169</v>
      </c>
      <c r="R18" s="46" t="str">
        <f t="shared" si="4"/>
        <v>OL 13</v>
      </c>
      <c r="S18" s="51" t="str">
        <f>VLOOKUP(R18,'Tab M OL VL'!N:O,2,0)</f>
        <v>HSG Weschnitztal</v>
      </c>
    </row>
    <row r="19" spans="1:19" x14ac:dyDescent="0.3">
      <c r="A19" s="17" t="s">
        <v>94</v>
      </c>
      <c r="B19" t="s">
        <v>172</v>
      </c>
      <c r="C19" s="46" t="str">
        <f t="shared" si="0"/>
        <v>VL 2</v>
      </c>
      <c r="D19" s="51" t="str">
        <f>VLOOKUP(C19,'Tab M OL VL'!N:O,2,0)</f>
        <v>TSV Birkenau</v>
      </c>
      <c r="E19" t="s">
        <v>173</v>
      </c>
      <c r="F19" s="46" t="str">
        <f t="shared" si="1"/>
        <v>VL 3</v>
      </c>
      <c r="G19" s="51" t="str">
        <f>VLOOKUP(F19,'Tab M OL VL'!N:O,2,0)</f>
        <v>HSG Walzbachtal</v>
      </c>
      <c r="H19" t="s">
        <v>171</v>
      </c>
      <c r="I19" s="46" t="str">
        <f t="shared" si="2"/>
        <v>OL 14</v>
      </c>
      <c r="J19" s="51" t="str">
        <f>VLOOKUP(I19,'Tab M OL VL'!N:O,2,0)</f>
        <v>TV Friedrichsfeld</v>
      </c>
      <c r="K19" t="s">
        <v>171</v>
      </c>
      <c r="L19" s="46" t="str">
        <f t="shared" si="5"/>
        <v>OL 14</v>
      </c>
      <c r="M19" s="51" t="str">
        <f>VLOOKUP(L19,'Tab M OL VL'!N:O,2,0)</f>
        <v>TV Friedrichsfeld</v>
      </c>
      <c r="N19" t="s">
        <v>169</v>
      </c>
      <c r="O19" s="46" t="str">
        <f t="shared" si="3"/>
        <v>OL 13</v>
      </c>
      <c r="P19" s="51" t="str">
        <f>VLOOKUP(O19,'Tab M OL VL'!N:O,2,0)</f>
        <v>HSG Weschnitztal</v>
      </c>
      <c r="Q19" t="s">
        <v>171</v>
      </c>
      <c r="R19" s="46" t="str">
        <f t="shared" si="4"/>
        <v>OL 14</v>
      </c>
      <c r="S19" s="51" t="str">
        <f>VLOOKUP(R19,'Tab M OL VL'!N:O,2,0)</f>
        <v>TV Friedrichsfeld</v>
      </c>
    </row>
    <row r="20" spans="1:19" x14ac:dyDescent="0.3">
      <c r="A20" s="17" t="s">
        <v>95</v>
      </c>
      <c r="B20" t="s">
        <v>173</v>
      </c>
      <c r="C20" s="46" t="str">
        <f t="shared" si="0"/>
        <v>VL 3</v>
      </c>
      <c r="D20" s="51" t="str">
        <f>VLOOKUP(C20,'Tab M OL VL'!N:O,2,0)</f>
        <v>HSG Walzbachtal</v>
      </c>
      <c r="E20" t="s">
        <v>174</v>
      </c>
      <c r="F20" s="46" t="str">
        <f t="shared" si="1"/>
        <v>VL 4</v>
      </c>
      <c r="G20" s="51" t="str">
        <f>VLOOKUP(F20,'Tab M OL VL'!N:O,2,0)</f>
        <v>TSV Rintheim</v>
      </c>
      <c r="H20" t="s">
        <v>172</v>
      </c>
      <c r="I20" s="46" t="str">
        <f t="shared" si="2"/>
        <v>VL 2</v>
      </c>
      <c r="J20" s="51" t="str">
        <f>VLOOKUP(I20,'Tab M OL VL'!N:O,2,0)</f>
        <v>TSV Birkenau</v>
      </c>
      <c r="K20" t="s">
        <v>173</v>
      </c>
      <c r="L20" s="46" t="str">
        <f t="shared" si="5"/>
        <v>VL 3</v>
      </c>
      <c r="M20" s="51" t="str">
        <f>VLOOKUP(L20,'Tab M OL VL'!N:O,2,0)</f>
        <v>HSG Walzbachtal</v>
      </c>
      <c r="N20" t="s">
        <v>171</v>
      </c>
      <c r="O20" s="46" t="str">
        <f t="shared" si="3"/>
        <v>OL 14</v>
      </c>
      <c r="P20" s="51" t="str">
        <f>VLOOKUP(O20,'Tab M OL VL'!N:O,2,0)</f>
        <v>TV Friedrichsfeld</v>
      </c>
      <c r="Q20" t="s">
        <v>172</v>
      </c>
      <c r="R20" s="46" t="str">
        <f t="shared" si="4"/>
        <v>VL 2</v>
      </c>
      <c r="S20" s="51" t="str">
        <f>VLOOKUP(R20,'Tab M OL VL'!N:O,2,0)</f>
        <v>TSV Birkenau</v>
      </c>
    </row>
    <row r="21" spans="1:19" x14ac:dyDescent="0.3">
      <c r="A21" s="17" t="s">
        <v>96</v>
      </c>
      <c r="B21" t="s">
        <v>174</v>
      </c>
      <c r="C21" s="46" t="str">
        <f t="shared" si="0"/>
        <v>VL 4</v>
      </c>
      <c r="D21" s="51" t="str">
        <f>VLOOKUP(C21,'Tab M OL VL'!N:O,2,0)</f>
        <v>TSV Rintheim</v>
      </c>
      <c r="E21" t="s">
        <v>175</v>
      </c>
      <c r="F21" s="46" t="str">
        <f t="shared" si="1"/>
        <v>VL 5</v>
      </c>
      <c r="G21" s="51" t="str">
        <f>VLOOKUP(F21,'Tab M OL VL'!N:O,2,0)</f>
        <v>TSV HD-Wieblingen</v>
      </c>
      <c r="H21" t="s">
        <v>173</v>
      </c>
      <c r="I21" s="46" t="str">
        <f t="shared" si="2"/>
        <v>VL 3</v>
      </c>
      <c r="J21" s="51" t="str">
        <f>VLOOKUP(I21,'Tab M OL VL'!N:O,2,0)</f>
        <v>HSG Walzbachtal</v>
      </c>
      <c r="K21" t="s">
        <v>174</v>
      </c>
      <c r="L21" s="46" t="str">
        <f t="shared" si="5"/>
        <v>VL 4</v>
      </c>
      <c r="M21" s="51" t="str">
        <f>VLOOKUP(L21,'Tab M OL VL'!N:O,2,0)</f>
        <v>TSV Rintheim</v>
      </c>
      <c r="N21" t="s">
        <v>172</v>
      </c>
      <c r="O21" s="46" t="str">
        <f t="shared" si="3"/>
        <v>VL 2</v>
      </c>
      <c r="P21" s="51" t="str">
        <f>VLOOKUP(O21,'Tab M OL VL'!N:O,2,0)</f>
        <v>TSV Birkenau</v>
      </c>
      <c r="Q21" t="s">
        <v>173</v>
      </c>
      <c r="R21" s="46" t="str">
        <f t="shared" si="4"/>
        <v>VL 3</v>
      </c>
      <c r="S21" s="51" t="str">
        <f>VLOOKUP(R21,'Tab M OL VL'!N:O,2,0)</f>
        <v>HSG Walzbachtal</v>
      </c>
    </row>
    <row r="22" spans="1:19" x14ac:dyDescent="0.3">
      <c r="A22" s="17" t="s">
        <v>97</v>
      </c>
      <c r="B22" t="s">
        <v>175</v>
      </c>
      <c r="C22" s="46" t="str">
        <f t="shared" si="0"/>
        <v>VL 5</v>
      </c>
      <c r="D22" s="51" t="str">
        <f>VLOOKUP(C22,'Tab M OL VL'!N:O,2,0)</f>
        <v>TSV HD-Wieblingen</v>
      </c>
      <c r="E22" t="s">
        <v>176</v>
      </c>
      <c r="F22" s="46" t="str">
        <f t="shared" si="1"/>
        <v>VL 6</v>
      </c>
      <c r="G22" s="51" t="str">
        <f>VLOOKUP(F22,'Tab M OL VL'!N:O,2,0)</f>
        <v>HSG Bruchsal/Untergrombach</v>
      </c>
      <c r="H22" t="s">
        <v>174</v>
      </c>
      <c r="I22" s="46" t="str">
        <f t="shared" si="2"/>
        <v>VL 4</v>
      </c>
      <c r="J22" s="51" t="str">
        <f>VLOOKUP(I22,'Tab M OL VL'!N:O,2,0)</f>
        <v>TSV Rintheim</v>
      </c>
      <c r="K22" t="s">
        <v>175</v>
      </c>
      <c r="L22" s="46" t="str">
        <f t="shared" si="5"/>
        <v>VL 5</v>
      </c>
      <c r="M22" s="51" t="str">
        <f>VLOOKUP(L22,'Tab M OL VL'!N:O,2,0)</f>
        <v>TSV HD-Wieblingen</v>
      </c>
      <c r="N22" t="s">
        <v>173</v>
      </c>
      <c r="O22" s="46" t="str">
        <f t="shared" si="3"/>
        <v>VL 3</v>
      </c>
      <c r="P22" s="51" t="str">
        <f>VLOOKUP(O22,'Tab M OL VL'!N:O,2,0)</f>
        <v>HSG Walzbachtal</v>
      </c>
      <c r="Q22" t="s">
        <v>174</v>
      </c>
      <c r="R22" s="46" t="str">
        <f t="shared" si="4"/>
        <v>VL 4</v>
      </c>
      <c r="S22" s="51" t="str">
        <f>VLOOKUP(R22,'Tab M OL VL'!N:O,2,0)</f>
        <v>TSV Rintheim</v>
      </c>
    </row>
    <row r="23" spans="1:19" x14ac:dyDescent="0.3">
      <c r="A23" s="17" t="s">
        <v>98</v>
      </c>
      <c r="B23" t="s">
        <v>176</v>
      </c>
      <c r="C23" s="46" t="str">
        <f t="shared" si="0"/>
        <v>VL 6</v>
      </c>
      <c r="D23" s="51" t="str">
        <f>VLOOKUP(C23,'Tab M OL VL'!N:O,2,0)</f>
        <v>HSG Bruchsal/Untergrombach</v>
      </c>
      <c r="E23" t="s">
        <v>177</v>
      </c>
      <c r="F23" s="46" t="str">
        <f t="shared" si="1"/>
        <v>VL 7</v>
      </c>
      <c r="G23" s="51" t="str">
        <f>VLOOKUP(F23,'Tab M OL VL'!N:O,2,0)</f>
        <v>TV Schriesheim</v>
      </c>
      <c r="H23" t="s">
        <v>175</v>
      </c>
      <c r="I23" s="46" t="str">
        <f t="shared" si="2"/>
        <v>VL 5</v>
      </c>
      <c r="J23" s="51" t="str">
        <f>VLOOKUP(I23,'Tab M OL VL'!N:O,2,0)</f>
        <v>TSV HD-Wieblingen</v>
      </c>
      <c r="K23" t="s">
        <v>176</v>
      </c>
      <c r="L23" s="46" t="str">
        <f t="shared" si="5"/>
        <v>VL 6</v>
      </c>
      <c r="M23" s="51" t="str">
        <f>VLOOKUP(L23,'Tab M OL VL'!N:O,2,0)</f>
        <v>HSG Bruchsal/Untergrombach</v>
      </c>
      <c r="N23" t="s">
        <v>174</v>
      </c>
      <c r="O23" s="46" t="str">
        <f t="shared" si="3"/>
        <v>VL 4</v>
      </c>
      <c r="P23" s="51" t="str">
        <f>VLOOKUP(O23,'Tab M OL VL'!N:O,2,0)</f>
        <v>TSV Rintheim</v>
      </c>
      <c r="Q23" t="s">
        <v>175</v>
      </c>
      <c r="R23" s="46" t="str">
        <f t="shared" si="4"/>
        <v>VL 5</v>
      </c>
      <c r="S23" s="51" t="str">
        <f>VLOOKUP(R23,'Tab M OL VL'!N:O,2,0)</f>
        <v>TSV HD-Wieblingen</v>
      </c>
    </row>
    <row r="24" spans="1:19" x14ac:dyDescent="0.3">
      <c r="A24" s="17" t="s">
        <v>99</v>
      </c>
      <c r="B24" t="s">
        <v>177</v>
      </c>
      <c r="C24" s="46" t="str">
        <f t="shared" si="0"/>
        <v>VL 7</v>
      </c>
      <c r="D24" s="51" t="str">
        <f>VLOOKUP(C24,'Tab M OL VL'!N:O,2,0)</f>
        <v>TV Schriesheim</v>
      </c>
      <c r="E24" t="s">
        <v>178</v>
      </c>
      <c r="F24" s="46" t="str">
        <f t="shared" si="1"/>
        <v>VL 8</v>
      </c>
      <c r="G24" s="51" t="str">
        <f>VLOOKUP(F24,'Tab M OL VL'!N:O,2,0)</f>
        <v>TV Ispringen</v>
      </c>
      <c r="H24" t="s">
        <v>176</v>
      </c>
      <c r="I24" s="46" t="str">
        <f t="shared" si="2"/>
        <v>VL 6</v>
      </c>
      <c r="J24" s="51" t="str">
        <f>VLOOKUP(I24,'Tab M OL VL'!N:O,2,0)</f>
        <v>HSG Bruchsal/Untergrombach</v>
      </c>
      <c r="K24" t="s">
        <v>177</v>
      </c>
      <c r="L24" s="46" t="str">
        <f t="shared" si="5"/>
        <v>VL 7</v>
      </c>
      <c r="M24" s="51" t="str">
        <f>VLOOKUP(L24,'Tab M OL VL'!N:O,2,0)</f>
        <v>TV Schriesheim</v>
      </c>
      <c r="N24" t="s">
        <v>175</v>
      </c>
      <c r="O24" s="46" t="str">
        <f t="shared" si="3"/>
        <v>VL 5</v>
      </c>
      <c r="P24" s="51" t="str">
        <f>VLOOKUP(O24,'Tab M OL VL'!N:O,2,0)</f>
        <v>TSV HD-Wieblingen</v>
      </c>
      <c r="Q24" t="s">
        <v>176</v>
      </c>
      <c r="R24" s="46" t="str">
        <f t="shared" si="4"/>
        <v>VL 6</v>
      </c>
      <c r="S24" s="51" t="str">
        <f>VLOOKUP(R24,'Tab M OL VL'!N:O,2,0)</f>
        <v>HSG Bruchsal/Untergrombach</v>
      </c>
    </row>
    <row r="25" spans="1:19" x14ac:dyDescent="0.3">
      <c r="A25" s="17" t="s">
        <v>100</v>
      </c>
      <c r="B25" t="s">
        <v>178</v>
      </c>
      <c r="C25" s="46" t="str">
        <f t="shared" si="0"/>
        <v>VL 8</v>
      </c>
      <c r="D25" s="51" t="str">
        <f>VLOOKUP(C25,'Tab M OL VL'!N:O,2,0)</f>
        <v>TV Ispringen</v>
      </c>
      <c r="E25" t="s">
        <v>179</v>
      </c>
      <c r="F25" s="46" t="str">
        <f t="shared" si="1"/>
        <v>VL 9</v>
      </c>
      <c r="G25" s="51" t="str">
        <f>VLOOKUP(F25,'Tab M OL VL'!N:O,2,0)</f>
        <v>TV Eppelheim</v>
      </c>
      <c r="H25" t="s">
        <v>177</v>
      </c>
      <c r="I25" s="46" t="str">
        <f t="shared" si="2"/>
        <v>VL 7</v>
      </c>
      <c r="J25" s="51" t="str">
        <f>VLOOKUP(I25,'Tab M OL VL'!N:O,2,0)</f>
        <v>TV Schriesheim</v>
      </c>
      <c r="K25" t="s">
        <v>178</v>
      </c>
      <c r="L25" s="46" t="str">
        <f t="shared" si="5"/>
        <v>VL 8</v>
      </c>
      <c r="M25" s="51" t="str">
        <f>VLOOKUP(L25,'Tab M OL VL'!N:O,2,0)</f>
        <v>TV Ispringen</v>
      </c>
      <c r="N25" t="s">
        <v>176</v>
      </c>
      <c r="O25" s="46" t="str">
        <f t="shared" si="3"/>
        <v>VL 6</v>
      </c>
      <c r="P25" s="51" t="str">
        <f>VLOOKUP(O25,'Tab M OL VL'!N:O,2,0)</f>
        <v>HSG Bruchsal/Untergrombach</v>
      </c>
      <c r="Q25" t="s">
        <v>177</v>
      </c>
      <c r="R25" s="46" t="str">
        <f t="shared" si="4"/>
        <v>VL 7</v>
      </c>
      <c r="S25" s="51" t="str">
        <f>VLOOKUP(R25,'Tab M OL VL'!N:O,2,0)</f>
        <v>TV Schriesheim</v>
      </c>
    </row>
    <row r="26" spans="1:19" x14ac:dyDescent="0.3">
      <c r="A26" s="17" t="s">
        <v>101</v>
      </c>
      <c r="B26" t="s">
        <v>179</v>
      </c>
      <c r="C26" s="46" t="str">
        <f t="shared" si="0"/>
        <v>VL 9</v>
      </c>
      <c r="D26" s="51" t="str">
        <f>VLOOKUP(C26,'Tab M OL VL'!N:O,2,0)</f>
        <v>TV Eppelheim</v>
      </c>
      <c r="E26" t="s">
        <v>180</v>
      </c>
      <c r="F26" s="46" t="str">
        <f t="shared" si="1"/>
        <v>VL 10</v>
      </c>
      <c r="G26" s="51" t="str">
        <f>VLOOKUP(F26,'Tab M OL VL'!N:O,2,0)</f>
        <v>HSV Hockenheim</v>
      </c>
      <c r="H26" t="s">
        <v>178</v>
      </c>
      <c r="I26" s="46" t="str">
        <f t="shared" si="2"/>
        <v>VL 8</v>
      </c>
      <c r="J26" s="51" t="str">
        <f>VLOOKUP(I26,'Tab M OL VL'!N:O,2,0)</f>
        <v>TV Ispringen</v>
      </c>
      <c r="K26" t="s">
        <v>179</v>
      </c>
      <c r="L26" s="46" t="str">
        <f t="shared" si="5"/>
        <v>VL 9</v>
      </c>
      <c r="M26" s="51" t="str">
        <f>VLOOKUP(L26,'Tab M OL VL'!N:O,2,0)</f>
        <v>TV Eppelheim</v>
      </c>
      <c r="N26" t="s">
        <v>177</v>
      </c>
      <c r="O26" s="46" t="str">
        <f t="shared" si="3"/>
        <v>VL 7</v>
      </c>
      <c r="P26" s="51" t="str">
        <f>VLOOKUP(O26,'Tab M OL VL'!N:O,2,0)</f>
        <v>TV Schriesheim</v>
      </c>
      <c r="Q26" t="s">
        <v>178</v>
      </c>
      <c r="R26" s="46" t="str">
        <f t="shared" si="4"/>
        <v>VL 8</v>
      </c>
      <c r="S26" s="51" t="str">
        <f>VLOOKUP(R26,'Tab M OL VL'!N:O,2,0)</f>
        <v>TV Ispringen</v>
      </c>
    </row>
    <row r="27" spans="1:19" x14ac:dyDescent="0.3">
      <c r="A27" s="17" t="s">
        <v>102</v>
      </c>
      <c r="B27" t="s">
        <v>180</v>
      </c>
      <c r="C27" s="46" t="str">
        <f t="shared" si="0"/>
        <v>VL 10</v>
      </c>
      <c r="D27" s="51" t="str">
        <f>VLOOKUP(C27,'Tab M OL VL'!N:O,2,0)</f>
        <v>HSV Hockenheim</v>
      </c>
      <c r="E27" t="s">
        <v>181</v>
      </c>
      <c r="F27" s="46" t="str">
        <f t="shared" si="1"/>
        <v>VL 11</v>
      </c>
      <c r="G27" s="51" t="str">
        <f>VLOOKUP(F27,'Tab M OL VL'!N:O,2,0)</f>
        <v>SG Eggenstein-Leopoldshafen</v>
      </c>
      <c r="H27" t="s">
        <v>179</v>
      </c>
      <c r="I27" s="46" t="str">
        <f t="shared" si="2"/>
        <v>VL 9</v>
      </c>
      <c r="J27" s="51" t="str">
        <f>VLOOKUP(I27,'Tab M OL VL'!N:O,2,0)</f>
        <v>TV Eppelheim</v>
      </c>
      <c r="K27" t="s">
        <v>180</v>
      </c>
      <c r="L27" s="46" t="str">
        <f t="shared" si="5"/>
        <v>VL 10</v>
      </c>
      <c r="M27" s="51" t="str">
        <f>VLOOKUP(L27,'Tab M OL VL'!N:O,2,0)</f>
        <v>HSV Hockenheim</v>
      </c>
      <c r="N27" t="s">
        <v>178</v>
      </c>
      <c r="O27" s="46" t="str">
        <f t="shared" si="3"/>
        <v>VL 8</v>
      </c>
      <c r="P27" s="51" t="str">
        <f>VLOOKUP(O27,'Tab M OL VL'!N:O,2,0)</f>
        <v>TV Ispringen</v>
      </c>
      <c r="Q27" t="s">
        <v>179</v>
      </c>
      <c r="R27" s="46" t="str">
        <f t="shared" si="4"/>
        <v>VL 9</v>
      </c>
      <c r="S27" s="51" t="str">
        <f>VLOOKUP(R27,'Tab M OL VL'!N:O,2,0)</f>
        <v>TV Eppelheim</v>
      </c>
    </row>
    <row r="28" spans="1:19" x14ac:dyDescent="0.3">
      <c r="A28" s="17" t="s">
        <v>103</v>
      </c>
      <c r="B28" t="s">
        <v>181</v>
      </c>
      <c r="C28" s="46" t="str">
        <f t="shared" si="0"/>
        <v>VL 11</v>
      </c>
      <c r="D28" s="51" t="str">
        <f>VLOOKUP(C28,'Tab M OL VL'!N:O,2,0)</f>
        <v>SG Eggenstein-Leopoldshafen</v>
      </c>
      <c r="E28" t="s">
        <v>182</v>
      </c>
      <c r="F28" s="46" t="str">
        <f t="shared" si="1"/>
        <v>VL 12</v>
      </c>
      <c r="G28" s="51" t="str">
        <f>VLOOKUP(F28,'Tab M OL VL'!N:O,2,0)</f>
        <v>Saase3 Leutershausen Handball 3</v>
      </c>
      <c r="H28" t="s">
        <v>180</v>
      </c>
      <c r="I28" s="46" t="str">
        <f t="shared" si="2"/>
        <v>VL 10</v>
      </c>
      <c r="J28" s="51" t="str">
        <f>VLOOKUP(I28,'Tab M OL VL'!N:O,2,0)</f>
        <v>HSV Hockenheim</v>
      </c>
      <c r="K28" t="s">
        <v>181</v>
      </c>
      <c r="L28" s="46" t="str">
        <f t="shared" si="5"/>
        <v>VL 11</v>
      </c>
      <c r="M28" s="51" t="str">
        <f>VLOOKUP(L28,'Tab M OL VL'!N:O,2,0)</f>
        <v>SG Eggenstein-Leopoldshafen</v>
      </c>
      <c r="N28" t="s">
        <v>179</v>
      </c>
      <c r="O28" s="46" t="str">
        <f t="shared" si="3"/>
        <v>VL 9</v>
      </c>
      <c r="P28" s="51" t="str">
        <f>VLOOKUP(O28,'Tab M OL VL'!N:O,2,0)</f>
        <v>TV Eppelheim</v>
      </c>
      <c r="Q28" t="s">
        <v>180</v>
      </c>
      <c r="R28" s="46" t="str">
        <f t="shared" si="4"/>
        <v>VL 10</v>
      </c>
      <c r="S28" s="51" t="str">
        <f>VLOOKUP(R28,'Tab M OL VL'!N:O,2,0)</f>
        <v>HSV Hockenheim</v>
      </c>
    </row>
    <row r="29" spans="1:19" x14ac:dyDescent="0.3">
      <c r="A29" s="17" t="s">
        <v>104</v>
      </c>
      <c r="B29" t="s">
        <v>182</v>
      </c>
      <c r="C29" s="46" t="str">
        <f t="shared" si="0"/>
        <v>VL 12</v>
      </c>
      <c r="D29" s="51" t="str">
        <f>VLOOKUP(C29,'Tab M OL VL'!N:O,2,0)</f>
        <v>Saase3 Leutershausen Handball 3</v>
      </c>
      <c r="E29" t="s">
        <v>183</v>
      </c>
      <c r="F29" s="46" t="str">
        <f t="shared" si="1"/>
        <v>VL 13</v>
      </c>
      <c r="G29" s="51" t="str">
        <f>VLOOKUP(F29,'Tab M OL VL'!N:O,2,0)</f>
        <v>TSG Germania Dossenheim</v>
      </c>
      <c r="H29" t="s">
        <v>181</v>
      </c>
      <c r="I29" s="46" t="str">
        <f t="shared" si="2"/>
        <v>VL 11</v>
      </c>
      <c r="J29" s="51" t="str">
        <f>VLOOKUP(I29,'Tab M OL VL'!N:O,2,0)</f>
        <v>SG Eggenstein-Leopoldshafen</v>
      </c>
      <c r="K29" t="s">
        <v>182</v>
      </c>
      <c r="L29" s="46" t="str">
        <f t="shared" si="5"/>
        <v>VL 12</v>
      </c>
      <c r="M29" s="51" t="str">
        <f>VLOOKUP(L29,'Tab M OL VL'!N:O,2,0)</f>
        <v>Saase3 Leutershausen Handball 3</v>
      </c>
      <c r="N29" t="s">
        <v>180</v>
      </c>
      <c r="O29" s="46" t="str">
        <f t="shared" si="3"/>
        <v>VL 10</v>
      </c>
      <c r="P29" s="51" t="str">
        <f>VLOOKUP(O29,'Tab M OL VL'!N:O,2,0)</f>
        <v>HSV Hockenheim</v>
      </c>
      <c r="Q29" t="s">
        <v>181</v>
      </c>
      <c r="R29" s="46" t="str">
        <f t="shared" si="4"/>
        <v>VL 11</v>
      </c>
      <c r="S29" s="51" t="str">
        <f>VLOOKUP(R29,'Tab M OL VL'!N:O,2,0)</f>
        <v>SG Eggenstein-Leopoldshafen</v>
      </c>
    </row>
    <row r="30" spans="1:19" x14ac:dyDescent="0.3">
      <c r="A30" s="17" t="s">
        <v>105</v>
      </c>
      <c r="B30" t="s">
        <v>185</v>
      </c>
      <c r="C30" s="46" t="s">
        <v>427</v>
      </c>
      <c r="D30" s="52" t="str">
        <f>VLOOKUP(C30,'Tab M LL'!N:AB,15,0)</f>
        <v>Turnerschaft Durlach</v>
      </c>
      <c r="E30" t="s">
        <v>185</v>
      </c>
      <c r="F30" s="46" t="s">
        <v>427</v>
      </c>
      <c r="G30" s="52" t="str">
        <f>VLOOKUP(F30,'Tab M LL'!N:AB,15,0)</f>
        <v>Turnerschaft Durlach</v>
      </c>
      <c r="H30" t="s">
        <v>185</v>
      </c>
      <c r="I30" s="46" t="s">
        <v>427</v>
      </c>
      <c r="J30" s="52" t="str">
        <f>VLOOKUP(I30,'Tab M LL'!N:AB,15,0)</f>
        <v>Turnerschaft Durlach</v>
      </c>
      <c r="K30" t="s">
        <v>185</v>
      </c>
      <c r="L30" s="46" t="s">
        <v>427</v>
      </c>
      <c r="M30" s="52" t="str">
        <f>VLOOKUP(L30,'Tab M LL'!N:AB,15,0)</f>
        <v>Turnerschaft Durlach</v>
      </c>
      <c r="N30" t="s">
        <v>185</v>
      </c>
      <c r="O30" s="46" t="s">
        <v>427</v>
      </c>
      <c r="P30" s="52" t="str">
        <f>VLOOKUP(O30,'Tab M LL'!N:AB,15,0)</f>
        <v>Turnerschaft Durlach</v>
      </c>
      <c r="Q30" t="s">
        <v>185</v>
      </c>
      <c r="R30" s="46" t="s">
        <v>427</v>
      </c>
      <c r="S30" s="52" t="str">
        <f>VLOOKUP(R30,'Tab M LL'!N:AB,15,0)</f>
        <v>Turnerschaft Durlach</v>
      </c>
    </row>
    <row r="31" spans="1:19" x14ac:dyDescent="0.3">
      <c r="A31" s="17" t="s">
        <v>106</v>
      </c>
      <c r="B31" t="s">
        <v>185</v>
      </c>
      <c r="C31" s="46" t="s">
        <v>428</v>
      </c>
      <c r="D31" s="52" t="str">
        <f>VLOOKUP(C31,'Tab M LL'!N:AB,15,0)</f>
        <v>TV Hemsbach</v>
      </c>
      <c r="E31" t="s">
        <v>185</v>
      </c>
      <c r="F31" s="46" t="s">
        <v>428</v>
      </c>
      <c r="G31" s="52" t="str">
        <f>VLOOKUP(F31,'Tab M LL'!N:AB,15,0)</f>
        <v>TV Hemsbach</v>
      </c>
      <c r="H31" t="s">
        <v>185</v>
      </c>
      <c r="I31" s="46" t="s">
        <v>428</v>
      </c>
      <c r="J31" s="52" t="str">
        <f>VLOOKUP(I31,'Tab M LL'!N:AB,15,0)</f>
        <v>TV Hemsbach</v>
      </c>
      <c r="K31" t="s">
        <v>185</v>
      </c>
      <c r="L31" s="46" t="s">
        <v>428</v>
      </c>
      <c r="M31" s="52" t="str">
        <f>VLOOKUP(L31,'Tab M LL'!N:AB,15,0)</f>
        <v>TV Hemsbach</v>
      </c>
      <c r="N31" t="s">
        <v>185</v>
      </c>
      <c r="O31" s="46" t="s">
        <v>428</v>
      </c>
      <c r="P31" s="52" t="str">
        <f>VLOOKUP(O31,'Tab M LL'!N:AB,15,0)</f>
        <v>TV Hemsbach</v>
      </c>
      <c r="Q31" t="s">
        <v>185</v>
      </c>
      <c r="R31" s="46" t="s">
        <v>428</v>
      </c>
      <c r="S31" s="52" t="str">
        <f>VLOOKUP(R31,'Tab M LL'!N:AB,15,0)</f>
        <v>TV Hemsbach</v>
      </c>
    </row>
    <row r="32" spans="1:19" x14ac:dyDescent="0.3">
      <c r="A32" s="17" t="s">
        <v>107</v>
      </c>
      <c r="B32" t="s">
        <v>183</v>
      </c>
      <c r="C32" s="46" t="str">
        <f t="shared" si="0"/>
        <v>VL 13</v>
      </c>
      <c r="D32" s="51" t="str">
        <f>VLOOKUP(C32,'Tab M OL VL'!N:O,2,0)</f>
        <v>TSG Germania Dossenheim</v>
      </c>
      <c r="E32" t="s">
        <v>184</v>
      </c>
      <c r="F32" s="46" t="str">
        <f t="shared" si="1"/>
        <v>VL 14</v>
      </c>
      <c r="G32" s="51" t="str">
        <f>VLOOKUP(F32,'Tab M OL VL'!N:O,2,0)</f>
        <v>SG Nußloch</v>
      </c>
      <c r="H32" t="s">
        <v>182</v>
      </c>
      <c r="I32" s="46" t="str">
        <f t="shared" si="2"/>
        <v>VL 12</v>
      </c>
      <c r="J32" s="51" t="str">
        <f>VLOOKUP(I32,'Tab M OL VL'!N:O,2,0)</f>
        <v>Saase3 Leutershausen Handball 3</v>
      </c>
      <c r="K32" t="s">
        <v>183</v>
      </c>
      <c r="L32" s="46" t="str">
        <f t="shared" si="5"/>
        <v>VL 13</v>
      </c>
      <c r="M32" s="51" t="str">
        <f>VLOOKUP(L32,'Tab M OL VL'!N:O,2,0)</f>
        <v>TSG Germania Dossenheim</v>
      </c>
      <c r="N32" t="s">
        <v>181</v>
      </c>
      <c r="O32" s="46" t="str">
        <f t="shared" si="3"/>
        <v>VL 11</v>
      </c>
      <c r="P32" s="51" t="str">
        <f>VLOOKUP(O32,'Tab M OL VL'!N:O,2,0)</f>
        <v>SG Eggenstein-Leopoldshafen</v>
      </c>
      <c r="Q32" t="s">
        <v>182</v>
      </c>
      <c r="R32" s="46" t="str">
        <f t="shared" si="4"/>
        <v>VL 12</v>
      </c>
      <c r="S32" s="51" t="str">
        <f>VLOOKUP(R32,'Tab M OL VL'!N:O,2,0)</f>
        <v>Saase3 Leutershausen Handball 3</v>
      </c>
    </row>
    <row r="33" spans="1:19" x14ac:dyDescent="0.3">
      <c r="A33" s="17" t="s">
        <v>108</v>
      </c>
      <c r="B33" t="s">
        <v>184</v>
      </c>
      <c r="C33" s="46" t="str">
        <f t="shared" si="0"/>
        <v>VL 14</v>
      </c>
      <c r="D33" s="51" t="str">
        <f>VLOOKUP(C33,'Tab M OL VL'!N:O,2,0)</f>
        <v>SG Nußloch</v>
      </c>
      <c r="E33" t="s">
        <v>186</v>
      </c>
      <c r="F33" s="46" t="str">
        <f t="shared" si="1"/>
        <v>LL Ranking ohne Aufsteiger 1</v>
      </c>
      <c r="G33" s="52" t="str">
        <f>VLOOKUP(F33,'Tab M LL'!N:AB,15,0)</f>
        <v>SG Heidelsheim/Helmsheim 2</v>
      </c>
      <c r="H33" t="s">
        <v>183</v>
      </c>
      <c r="I33" s="46" t="str">
        <f t="shared" si="2"/>
        <v>VL 13</v>
      </c>
      <c r="J33" s="51" t="str">
        <f>VLOOKUP(I33,'Tab M OL VL'!N:O,2,0)</f>
        <v>TSG Germania Dossenheim</v>
      </c>
      <c r="K33" t="s">
        <v>184</v>
      </c>
      <c r="L33" s="46" t="str">
        <f t="shared" si="5"/>
        <v>VL 14</v>
      </c>
      <c r="M33" s="51" t="str">
        <f>VLOOKUP(L33,'Tab M OL VL'!N:O,2,0)</f>
        <v>SG Nußloch</v>
      </c>
      <c r="N33" t="s">
        <v>182</v>
      </c>
      <c r="O33" s="46" t="str">
        <f t="shared" si="3"/>
        <v>VL 12</v>
      </c>
      <c r="P33" s="51" t="str">
        <f>VLOOKUP(O33,'Tab M OL VL'!N:O,2,0)</f>
        <v>Saase3 Leutershausen Handball 3</v>
      </c>
      <c r="Q33" t="s">
        <v>183</v>
      </c>
      <c r="R33" s="46" t="str">
        <f t="shared" si="4"/>
        <v>VL 13</v>
      </c>
      <c r="S33" s="51" t="str">
        <f>VLOOKUP(R33,'Tab M OL VL'!N:O,2,0)</f>
        <v>TSG Germania Dossenheim</v>
      </c>
    </row>
    <row r="34" spans="1:19" x14ac:dyDescent="0.3">
      <c r="A34" s="17" t="s">
        <v>109</v>
      </c>
      <c r="B34" t="s">
        <v>186</v>
      </c>
      <c r="C34" s="46" t="s">
        <v>186</v>
      </c>
      <c r="D34" s="52" t="str">
        <f>VLOOKUP(C34,'Tab M LL'!N:AB,15,0)</f>
        <v>SG Heidelsheim/Helmsheim 2</v>
      </c>
      <c r="E34" t="s">
        <v>187</v>
      </c>
      <c r="F34" s="46" t="str">
        <f t="shared" si="1"/>
        <v>LL Ranking ohne Aufsteiger 2</v>
      </c>
      <c r="G34" s="52" t="str">
        <f>VLOOKUP(F34,'Tab M LL'!N:AB,15,0)</f>
        <v>TV Brühl</v>
      </c>
      <c r="H34" t="s">
        <v>184</v>
      </c>
      <c r="I34" s="46" t="str">
        <f t="shared" si="2"/>
        <v>VL 14</v>
      </c>
      <c r="J34" s="51" t="str">
        <f>VLOOKUP(I34,'Tab M OL VL'!N:O,2,0)</f>
        <v>SG Nußloch</v>
      </c>
      <c r="K34" t="s">
        <v>186</v>
      </c>
      <c r="L34" s="46" t="str">
        <f t="shared" si="5"/>
        <v>LL Ranking ohne Aufsteiger 1</v>
      </c>
      <c r="M34" s="52" t="str">
        <f>VLOOKUP(L34,'Tab M LL'!N:AB,15,0)</f>
        <v>SG Heidelsheim/Helmsheim 2</v>
      </c>
      <c r="N34" t="s">
        <v>183</v>
      </c>
      <c r="O34" s="46" t="str">
        <f t="shared" si="3"/>
        <v>VL 13</v>
      </c>
      <c r="P34" s="51" t="str">
        <f>VLOOKUP(O34,'Tab M OL VL'!N:O,2,0)</f>
        <v>TSG Germania Dossenheim</v>
      </c>
      <c r="Q34" t="s">
        <v>184</v>
      </c>
      <c r="R34" s="46" t="str">
        <f t="shared" si="4"/>
        <v>VL 14</v>
      </c>
      <c r="S34" s="51" t="str">
        <f>VLOOKUP(R34,'Tab M OL VL'!N:O,2,0)</f>
        <v>SG Nußloch</v>
      </c>
    </row>
    <row r="35" spans="1:19" x14ac:dyDescent="0.3">
      <c r="A35" s="17" t="s">
        <v>110</v>
      </c>
      <c r="B35" t="s">
        <v>187</v>
      </c>
      <c r="C35" s="46" t="s">
        <v>187</v>
      </c>
      <c r="D35" s="52" t="str">
        <f>VLOOKUP(C35,'Tab M LL'!N:AB,15,0)</f>
        <v>TV Brühl</v>
      </c>
      <c r="E35" t="s">
        <v>188</v>
      </c>
      <c r="F35" s="46" t="str">
        <f t="shared" si="1"/>
        <v>LL Ranking ohne Aufsteiger 3</v>
      </c>
      <c r="G35" s="52" t="str">
        <f>VLOOKUP(F35,'Tab M LL'!N:AB,15,0)</f>
        <v xml:space="preserve">SG Heidelberg-Leimen </v>
      </c>
      <c r="H35" t="s">
        <v>186</v>
      </c>
      <c r="I35" s="46" t="str">
        <f t="shared" si="2"/>
        <v>LL Ranking ohne Aufsteiger 1</v>
      </c>
      <c r="J35" s="52" t="str">
        <f>VLOOKUP(I35,'Tab M LL'!N:AB,15,0)</f>
        <v>SG Heidelsheim/Helmsheim 2</v>
      </c>
      <c r="K35" t="s">
        <v>187</v>
      </c>
      <c r="L35" s="46" t="str">
        <f t="shared" si="5"/>
        <v>LL Ranking ohne Aufsteiger 2</v>
      </c>
      <c r="M35" s="52" t="str">
        <f>VLOOKUP(L35,'Tab M LL'!N:AB,15,0)</f>
        <v>TV Brühl</v>
      </c>
      <c r="N35" t="s">
        <v>184</v>
      </c>
      <c r="O35" s="46" t="str">
        <f t="shared" si="3"/>
        <v>VL 14</v>
      </c>
      <c r="P35" s="51" t="str">
        <f>VLOOKUP(O35,'Tab M OL VL'!N:O,2,0)</f>
        <v>SG Nußloch</v>
      </c>
      <c r="Q35" t="s">
        <v>186</v>
      </c>
      <c r="R35" s="46" t="str">
        <f t="shared" si="4"/>
        <v>LL Ranking ohne Aufsteiger 1</v>
      </c>
      <c r="S35" s="52" t="str">
        <f>VLOOKUP(R35,'Tab M LL'!N:AB,15,0)</f>
        <v>SG Heidelsheim/Helmsheim 2</v>
      </c>
    </row>
    <row r="36" spans="1:19" x14ac:dyDescent="0.3">
      <c r="A36" s="17" t="s">
        <v>111</v>
      </c>
      <c r="B36" t="s">
        <v>188</v>
      </c>
      <c r="C36" s="46" t="s">
        <v>188</v>
      </c>
      <c r="D36" s="52" t="str">
        <f>VLOOKUP(C36,'Tab M LL'!N:AB,15,0)</f>
        <v xml:space="preserve">SG Heidelberg-Leimen </v>
      </c>
      <c r="E36" t="s">
        <v>189</v>
      </c>
      <c r="F36" s="46" t="str">
        <f t="shared" si="1"/>
        <v>LL Ranking ohne Aufsteiger 4</v>
      </c>
      <c r="G36" s="52" t="str">
        <f>VLOOKUP(F36,'Tab M LL'!N:AB,15,0)</f>
        <v>TSG Ketsch</v>
      </c>
      <c r="H36" t="s">
        <v>187</v>
      </c>
      <c r="I36" s="46" t="str">
        <f t="shared" si="2"/>
        <v>LL Ranking ohne Aufsteiger 2</v>
      </c>
      <c r="J36" s="52" t="str">
        <f>VLOOKUP(I36,'Tab M LL'!N:AB,15,0)</f>
        <v>TV Brühl</v>
      </c>
      <c r="K36" t="s">
        <v>188</v>
      </c>
      <c r="L36" s="46" t="str">
        <f t="shared" si="5"/>
        <v>LL Ranking ohne Aufsteiger 3</v>
      </c>
      <c r="M36" s="52" t="str">
        <f>VLOOKUP(L36,'Tab M LL'!N:AB,15,0)</f>
        <v xml:space="preserve">SG Heidelberg-Leimen </v>
      </c>
      <c r="N36" t="s">
        <v>186</v>
      </c>
      <c r="O36" s="46" t="str">
        <f t="shared" si="3"/>
        <v>LL Ranking ohne Aufsteiger 1</v>
      </c>
      <c r="P36" s="52" t="str">
        <f>VLOOKUP(O36,'Tab M LL'!N:AB,15,0)</f>
        <v>SG Heidelsheim/Helmsheim 2</v>
      </c>
      <c r="Q36" t="s">
        <v>187</v>
      </c>
      <c r="R36" s="46" t="str">
        <f t="shared" si="4"/>
        <v>LL Ranking ohne Aufsteiger 2</v>
      </c>
      <c r="S36" s="52" t="str">
        <f>VLOOKUP(R36,'Tab M LL'!N:AB,15,0)</f>
        <v>TV Brühl</v>
      </c>
    </row>
    <row r="37" spans="1:19" x14ac:dyDescent="0.3">
      <c r="A37" s="17" t="s">
        <v>112</v>
      </c>
      <c r="B37" t="s">
        <v>189</v>
      </c>
      <c r="C37" s="46" t="s">
        <v>189</v>
      </c>
      <c r="D37" s="52" t="str">
        <f>VLOOKUP(C37,'Tab M LL'!N:AB,15,0)</f>
        <v>TSG Ketsch</v>
      </c>
      <c r="E37" t="s">
        <v>190</v>
      </c>
      <c r="F37" s="46" t="str">
        <f t="shared" si="1"/>
        <v>LL Ranking ohne Aufsteiger 5</v>
      </c>
      <c r="G37" s="52" t="str">
        <f>VLOOKUP(F37,'Tab M LL'!N:AB,15,0)</f>
        <v>SV Langensteinbach</v>
      </c>
      <c r="H37" t="s">
        <v>188</v>
      </c>
      <c r="I37" s="46" t="str">
        <f t="shared" si="2"/>
        <v>LL Ranking ohne Aufsteiger 3</v>
      </c>
      <c r="J37" s="52" t="str">
        <f>VLOOKUP(I37,'Tab M LL'!N:AB,15,0)</f>
        <v xml:space="preserve">SG Heidelberg-Leimen </v>
      </c>
      <c r="K37" t="s">
        <v>189</v>
      </c>
      <c r="L37" s="46" t="str">
        <f t="shared" si="5"/>
        <v>LL Ranking ohne Aufsteiger 4</v>
      </c>
      <c r="M37" s="52" t="str">
        <f>VLOOKUP(L37,'Tab M LL'!N:AB,15,0)</f>
        <v>TSG Ketsch</v>
      </c>
      <c r="N37" t="s">
        <v>187</v>
      </c>
      <c r="O37" s="46" t="str">
        <f t="shared" si="3"/>
        <v>LL Ranking ohne Aufsteiger 2</v>
      </c>
      <c r="P37" s="52" t="str">
        <f>VLOOKUP(O37,'Tab M LL'!N:AB,15,0)</f>
        <v>TV Brühl</v>
      </c>
      <c r="Q37" t="s">
        <v>188</v>
      </c>
      <c r="R37" s="46" t="str">
        <f t="shared" si="4"/>
        <v>LL Ranking ohne Aufsteiger 3</v>
      </c>
      <c r="S37" s="52" t="str">
        <f>VLOOKUP(R37,'Tab M LL'!N:AB,15,0)</f>
        <v xml:space="preserve">SG Heidelberg-Leimen </v>
      </c>
    </row>
    <row r="38" spans="1:19" x14ac:dyDescent="0.3">
      <c r="A38" s="17" t="s">
        <v>113</v>
      </c>
      <c r="B38" t="s">
        <v>190</v>
      </c>
      <c r="C38" s="46" t="s">
        <v>190</v>
      </c>
      <c r="D38" s="52" t="str">
        <f>VLOOKUP(C38,'Tab M LL'!N:AB,15,0)</f>
        <v>SV Langensteinbach</v>
      </c>
      <c r="E38" t="s">
        <v>191</v>
      </c>
      <c r="F38" s="46" t="str">
        <f t="shared" si="1"/>
        <v>LL Ranking ohne Aufsteiger 6</v>
      </c>
      <c r="G38" s="52" t="str">
        <f>VLOOKUP(F38,'Tab M LL'!N:AB,15,0)</f>
        <v>TSV 1863 Buchen</v>
      </c>
      <c r="H38" t="s">
        <v>189</v>
      </c>
      <c r="I38" s="46" t="str">
        <f t="shared" si="2"/>
        <v>LL Ranking ohne Aufsteiger 4</v>
      </c>
      <c r="J38" s="52" t="str">
        <f>VLOOKUP(I38,'Tab M LL'!N:AB,15,0)</f>
        <v>TSG Ketsch</v>
      </c>
      <c r="K38" t="s">
        <v>190</v>
      </c>
      <c r="L38" s="46" t="str">
        <f t="shared" si="5"/>
        <v>LL Ranking ohne Aufsteiger 5</v>
      </c>
      <c r="M38" s="52" t="str">
        <f>VLOOKUP(L38,'Tab M LL'!N:AB,15,0)</f>
        <v>SV Langensteinbach</v>
      </c>
      <c r="N38" t="s">
        <v>188</v>
      </c>
      <c r="O38" s="46" t="str">
        <f t="shared" si="3"/>
        <v>LL Ranking ohne Aufsteiger 3</v>
      </c>
      <c r="P38" s="52" t="str">
        <f>VLOOKUP(O38,'Tab M LL'!N:AB,15,0)</f>
        <v xml:space="preserve">SG Heidelberg-Leimen </v>
      </c>
      <c r="Q38" t="s">
        <v>189</v>
      </c>
      <c r="R38" s="46" t="str">
        <f t="shared" si="4"/>
        <v>LL Ranking ohne Aufsteiger 4</v>
      </c>
      <c r="S38" s="52" t="str">
        <f>VLOOKUP(R38,'Tab M LL'!N:AB,15,0)</f>
        <v>TSG Ketsch</v>
      </c>
    </row>
    <row r="39" spans="1:19" x14ac:dyDescent="0.3">
      <c r="A39" s="17" t="s">
        <v>114</v>
      </c>
      <c r="B39" t="s">
        <v>191</v>
      </c>
      <c r="C39" s="46" t="s">
        <v>191</v>
      </c>
      <c r="D39" s="52" t="str">
        <f>VLOOKUP(C39,'Tab M LL'!N:AB,15,0)</f>
        <v>TSV 1863 Buchen</v>
      </c>
      <c r="E39" t="s">
        <v>192</v>
      </c>
      <c r="F39" s="46" t="str">
        <f t="shared" si="1"/>
        <v>LL Ranking ohne Aufsteiger 7</v>
      </c>
      <c r="G39" s="52" t="str">
        <f>VLOOKUP(F39,'Tab M LL'!N:AB,15,0)</f>
        <v>HSG St. Leon/Reilingen</v>
      </c>
      <c r="H39" t="s">
        <v>190</v>
      </c>
      <c r="I39" s="46" t="str">
        <f t="shared" si="2"/>
        <v>LL Ranking ohne Aufsteiger 5</v>
      </c>
      <c r="J39" s="52" t="str">
        <f>VLOOKUP(I39,'Tab M LL'!N:AB,15,0)</f>
        <v>SV Langensteinbach</v>
      </c>
      <c r="K39" t="s">
        <v>191</v>
      </c>
      <c r="L39" s="46" t="str">
        <f t="shared" si="5"/>
        <v>LL Ranking ohne Aufsteiger 6</v>
      </c>
      <c r="M39" s="52" t="str">
        <f>VLOOKUP(L39,'Tab M LL'!N:AB,15,0)</f>
        <v>TSV 1863 Buchen</v>
      </c>
      <c r="N39" t="s">
        <v>189</v>
      </c>
      <c r="O39" s="46" t="str">
        <f t="shared" si="3"/>
        <v>LL Ranking ohne Aufsteiger 4</v>
      </c>
      <c r="P39" s="52" t="str">
        <f>VLOOKUP(O39,'Tab M LL'!N:AB,15,0)</f>
        <v>TSG Ketsch</v>
      </c>
      <c r="Q39" t="s">
        <v>190</v>
      </c>
      <c r="R39" s="46" t="str">
        <f t="shared" si="4"/>
        <v>LL Ranking ohne Aufsteiger 5</v>
      </c>
      <c r="S39" s="52" t="str">
        <f>VLOOKUP(R39,'Tab M LL'!N:AB,15,0)</f>
        <v>SV Langensteinbach</v>
      </c>
    </row>
    <row r="40" spans="1:19" x14ac:dyDescent="0.3">
      <c r="A40" s="17" t="s">
        <v>115</v>
      </c>
      <c r="B40" t="s">
        <v>192</v>
      </c>
      <c r="C40" s="46" t="s">
        <v>192</v>
      </c>
      <c r="D40" s="52" t="str">
        <f>VLOOKUP(C40,'Tab M LL'!N:AB,15,0)</f>
        <v>HSG St. Leon/Reilingen</v>
      </c>
      <c r="E40" t="s">
        <v>193</v>
      </c>
      <c r="F40" s="46" t="str">
        <f t="shared" si="1"/>
        <v>LL Ranking ohne Aufsteiger 8</v>
      </c>
      <c r="G40" s="52" t="str">
        <f>VLOOKUP(F40,'Tab M LL'!N:AB,15,0)</f>
        <v>HC Neuenbürg 2000 2</v>
      </c>
      <c r="H40" t="s">
        <v>191</v>
      </c>
      <c r="I40" s="46" t="str">
        <f t="shared" si="2"/>
        <v>LL Ranking ohne Aufsteiger 6</v>
      </c>
      <c r="J40" s="52" t="str">
        <f>VLOOKUP(I40,'Tab M LL'!N:AB,15,0)</f>
        <v>TSV 1863 Buchen</v>
      </c>
      <c r="K40" t="s">
        <v>192</v>
      </c>
      <c r="L40" s="46" t="str">
        <f t="shared" si="5"/>
        <v>LL Ranking ohne Aufsteiger 7</v>
      </c>
      <c r="M40" s="52" t="str">
        <f>VLOOKUP(L40,'Tab M LL'!N:AB,15,0)</f>
        <v>HSG St. Leon/Reilingen</v>
      </c>
      <c r="N40" t="s">
        <v>190</v>
      </c>
      <c r="O40" s="46" t="str">
        <f t="shared" si="3"/>
        <v>LL Ranking ohne Aufsteiger 5</v>
      </c>
      <c r="P40" s="52" t="str">
        <f>VLOOKUP(O40,'Tab M LL'!N:AB,15,0)</f>
        <v>SV Langensteinbach</v>
      </c>
      <c r="Q40" t="s">
        <v>191</v>
      </c>
      <c r="R40" s="46" t="str">
        <f t="shared" si="4"/>
        <v>LL Ranking ohne Aufsteiger 6</v>
      </c>
      <c r="S40" s="52" t="str">
        <f>VLOOKUP(R40,'Tab M LL'!N:AB,15,0)</f>
        <v>TSV 1863 Buchen</v>
      </c>
    </row>
    <row r="41" spans="1:19" x14ac:dyDescent="0.3">
      <c r="A41" s="17" t="s">
        <v>116</v>
      </c>
      <c r="B41" t="s">
        <v>193</v>
      </c>
      <c r="C41" s="46" t="s">
        <v>193</v>
      </c>
      <c r="D41" s="52" t="str">
        <f>VLOOKUP(C41,'Tab M LL'!N:AB,15,0)</f>
        <v>HC Neuenbürg 2000 2</v>
      </c>
      <c r="E41" t="s">
        <v>194</v>
      </c>
      <c r="F41" s="46" t="str">
        <f t="shared" si="1"/>
        <v>LL Ranking ohne Aufsteiger 9</v>
      </c>
      <c r="G41" s="52" t="str">
        <f>VLOOKUP(F41,'Tab M LL'!N:AB,15,0)</f>
        <v>TV Gondelsheim</v>
      </c>
      <c r="H41" t="s">
        <v>192</v>
      </c>
      <c r="I41" s="46" t="str">
        <f t="shared" si="2"/>
        <v>LL Ranking ohne Aufsteiger 7</v>
      </c>
      <c r="J41" s="52" t="str">
        <f>VLOOKUP(I41,'Tab M LL'!N:AB,15,0)</f>
        <v>HSG St. Leon/Reilingen</v>
      </c>
      <c r="K41" t="s">
        <v>193</v>
      </c>
      <c r="L41" s="46" t="str">
        <f t="shared" si="5"/>
        <v>LL Ranking ohne Aufsteiger 8</v>
      </c>
      <c r="M41" s="52" t="str">
        <f>VLOOKUP(L41,'Tab M LL'!N:AB,15,0)</f>
        <v>HC Neuenbürg 2000 2</v>
      </c>
      <c r="N41" t="s">
        <v>191</v>
      </c>
      <c r="O41" s="46" t="str">
        <f t="shared" si="3"/>
        <v>LL Ranking ohne Aufsteiger 6</v>
      </c>
      <c r="P41" s="52" t="str">
        <f>VLOOKUP(O41,'Tab M LL'!N:AB,15,0)</f>
        <v>TSV 1863 Buchen</v>
      </c>
      <c r="Q41" t="s">
        <v>192</v>
      </c>
      <c r="R41" s="46" t="str">
        <f t="shared" si="4"/>
        <v>LL Ranking ohne Aufsteiger 7</v>
      </c>
      <c r="S41" s="52" t="str">
        <f>VLOOKUP(R41,'Tab M LL'!N:AB,15,0)</f>
        <v>HSG St. Leon/Reilingen</v>
      </c>
    </row>
    <row r="42" spans="1:19" x14ac:dyDescent="0.3">
      <c r="A42" s="17" t="s">
        <v>117</v>
      </c>
      <c r="B42" t="s">
        <v>194</v>
      </c>
      <c r="C42" s="46" t="s">
        <v>194</v>
      </c>
      <c r="D42" s="52" t="str">
        <f>VLOOKUP(C42,'Tab M LL'!N:AB,15,0)</f>
        <v>TV Gondelsheim</v>
      </c>
      <c r="E42" t="s">
        <v>195</v>
      </c>
      <c r="F42" s="46" t="str">
        <f t="shared" si="1"/>
        <v>LL Ranking ohne Aufsteiger 10</v>
      </c>
      <c r="G42" s="52" t="str">
        <f>VLOOKUP(F42,'Tab M LL'!N:AB,15,0)</f>
        <v>HA Neckarelz</v>
      </c>
      <c r="H42" t="s">
        <v>193</v>
      </c>
      <c r="I42" s="46" t="str">
        <f t="shared" si="2"/>
        <v>LL Ranking ohne Aufsteiger 8</v>
      </c>
      <c r="J42" s="52" t="str">
        <f>VLOOKUP(I42,'Tab M LL'!N:AB,15,0)</f>
        <v>HC Neuenbürg 2000 2</v>
      </c>
      <c r="K42" t="s">
        <v>194</v>
      </c>
      <c r="L42" s="46" t="str">
        <f t="shared" si="5"/>
        <v>LL Ranking ohne Aufsteiger 9</v>
      </c>
      <c r="M42" s="52" t="str">
        <f>VLOOKUP(L42,'Tab M LL'!N:AB,15,0)</f>
        <v>TV Gondelsheim</v>
      </c>
      <c r="N42" t="s">
        <v>192</v>
      </c>
      <c r="O42" s="46" t="str">
        <f t="shared" si="3"/>
        <v>LL Ranking ohne Aufsteiger 7</v>
      </c>
      <c r="P42" s="52" t="str">
        <f>VLOOKUP(O42,'Tab M LL'!N:AB,15,0)</f>
        <v>HSG St. Leon/Reilingen</v>
      </c>
      <c r="Q42" t="s">
        <v>193</v>
      </c>
      <c r="R42" s="46" t="str">
        <f t="shared" si="4"/>
        <v>LL Ranking ohne Aufsteiger 8</v>
      </c>
      <c r="S42" s="52" t="str">
        <f>VLOOKUP(R42,'Tab M LL'!N:AB,15,0)</f>
        <v>HC Neuenbürg 2000 2</v>
      </c>
    </row>
    <row r="43" spans="1:19" x14ac:dyDescent="0.3">
      <c r="A43" s="17" t="s">
        <v>118</v>
      </c>
      <c r="B43" t="s">
        <v>195</v>
      </c>
      <c r="C43" s="46" t="s">
        <v>195</v>
      </c>
      <c r="D43" s="52" t="str">
        <f>VLOOKUP(C43,'Tab M LL'!N:AB,15,0)</f>
        <v>HA Neckarelz</v>
      </c>
      <c r="E43" t="s">
        <v>196</v>
      </c>
      <c r="F43" s="46" t="str">
        <f t="shared" si="1"/>
        <v>LL Ranking ohne Aufsteiger 11</v>
      </c>
      <c r="G43" s="52" t="str">
        <f>VLOOKUP(F43,'Tab M LL'!N:AB,15,0)</f>
        <v xml:space="preserve">SG Neuthard/Büchenau </v>
      </c>
      <c r="H43" t="s">
        <v>194</v>
      </c>
      <c r="I43" s="46" t="str">
        <f t="shared" si="2"/>
        <v>LL Ranking ohne Aufsteiger 9</v>
      </c>
      <c r="J43" s="52" t="str">
        <f>VLOOKUP(I43,'Tab M LL'!N:AB,15,0)</f>
        <v>TV Gondelsheim</v>
      </c>
      <c r="K43" t="s">
        <v>195</v>
      </c>
      <c r="L43" s="46" t="str">
        <f t="shared" si="5"/>
        <v>LL Ranking ohne Aufsteiger 10</v>
      </c>
      <c r="M43" s="52" t="str">
        <f>VLOOKUP(L43,'Tab M LL'!N:AB,15,0)</f>
        <v>HA Neckarelz</v>
      </c>
      <c r="N43" t="s">
        <v>193</v>
      </c>
      <c r="O43" s="46" t="str">
        <f t="shared" si="3"/>
        <v>LL Ranking ohne Aufsteiger 8</v>
      </c>
      <c r="P43" s="52" t="str">
        <f>VLOOKUP(O43,'Tab M LL'!N:AB,15,0)</f>
        <v>HC Neuenbürg 2000 2</v>
      </c>
      <c r="Q43" t="s">
        <v>194</v>
      </c>
      <c r="R43" s="46" t="str">
        <f t="shared" si="4"/>
        <v>LL Ranking ohne Aufsteiger 9</v>
      </c>
      <c r="S43" s="52" t="str">
        <f>VLOOKUP(R43,'Tab M LL'!N:AB,15,0)</f>
        <v>TV Gondelsheim</v>
      </c>
    </row>
    <row r="44" spans="1:19" x14ac:dyDescent="0.3">
      <c r="A44" s="17" t="s">
        <v>119</v>
      </c>
      <c r="B44" t="s">
        <v>196</v>
      </c>
      <c r="C44" s="46" t="s">
        <v>196</v>
      </c>
      <c r="D44" s="52" t="str">
        <f>VLOOKUP(C44,'Tab M LL'!N:AB,15,0)</f>
        <v xml:space="preserve">SG Neuthard/Büchenau </v>
      </c>
      <c r="E44" t="s">
        <v>197</v>
      </c>
      <c r="F44" s="46" t="str">
        <f t="shared" si="1"/>
        <v>LL Ranking ohne Aufsteiger 12</v>
      </c>
      <c r="G44" s="52" t="str">
        <f>VLOOKUP(F44,'Tab M LL'!N:AB,15,0)</f>
        <v>SG KIT/MTV Karlsruhe</v>
      </c>
      <c r="H44" t="s">
        <v>195</v>
      </c>
      <c r="I44" s="46" t="str">
        <f t="shared" si="2"/>
        <v>LL Ranking ohne Aufsteiger 10</v>
      </c>
      <c r="J44" s="52" t="str">
        <f>VLOOKUP(I44,'Tab M LL'!N:AB,15,0)</f>
        <v>HA Neckarelz</v>
      </c>
      <c r="K44" t="s">
        <v>196</v>
      </c>
      <c r="L44" s="46" t="str">
        <f t="shared" si="5"/>
        <v>LL Ranking ohne Aufsteiger 11</v>
      </c>
      <c r="M44" s="52" t="str">
        <f>VLOOKUP(L44,'Tab M LL'!N:AB,15,0)</f>
        <v xml:space="preserve">SG Neuthard/Büchenau </v>
      </c>
      <c r="N44" t="s">
        <v>194</v>
      </c>
      <c r="O44" s="46" t="str">
        <f t="shared" si="3"/>
        <v>LL Ranking ohne Aufsteiger 9</v>
      </c>
      <c r="P44" s="52" t="str">
        <f>VLOOKUP(O44,'Tab M LL'!N:AB,15,0)</f>
        <v>TV Gondelsheim</v>
      </c>
      <c r="Q44" t="s">
        <v>195</v>
      </c>
      <c r="R44" s="46" t="str">
        <f t="shared" si="4"/>
        <v>LL Ranking ohne Aufsteiger 10</v>
      </c>
      <c r="S44" s="52" t="str">
        <f>VLOOKUP(R44,'Tab M LL'!N:AB,15,0)</f>
        <v>HA Neckarelz</v>
      </c>
    </row>
    <row r="45" spans="1:19" x14ac:dyDescent="0.3">
      <c r="A45" s="17" t="s">
        <v>120</v>
      </c>
      <c r="B45" t="s">
        <v>197</v>
      </c>
      <c r="C45" s="46" t="s">
        <v>197</v>
      </c>
      <c r="D45" s="52" t="str">
        <f>VLOOKUP(C45,'Tab M LL'!N:AB,15,0)</f>
        <v>SG KIT/MTV Karlsruhe</v>
      </c>
      <c r="E45" t="s">
        <v>202</v>
      </c>
      <c r="F45" s="46" t="str">
        <f t="shared" si="1"/>
        <v>LL Ranking ohne Aufsteiger 13</v>
      </c>
      <c r="G45" s="52" t="str">
        <f>VLOOKUP(F45,'Tab M LL'!N:AB,15,0)</f>
        <v>Post Südstadt Karlsruhe</v>
      </c>
      <c r="H45" t="s">
        <v>196</v>
      </c>
      <c r="I45" s="46" t="str">
        <f t="shared" si="2"/>
        <v>LL Ranking ohne Aufsteiger 11</v>
      </c>
      <c r="J45" s="52" t="str">
        <f>VLOOKUP(I45,'Tab M LL'!N:AB,15,0)</f>
        <v xml:space="preserve">SG Neuthard/Büchenau </v>
      </c>
      <c r="K45" t="s">
        <v>197</v>
      </c>
      <c r="L45" s="46" t="str">
        <f t="shared" si="5"/>
        <v>LL Ranking ohne Aufsteiger 12</v>
      </c>
      <c r="M45" s="52" t="str">
        <f>VLOOKUP(L45,'Tab M LL'!N:AB,15,0)</f>
        <v>SG KIT/MTV Karlsruhe</v>
      </c>
      <c r="N45" t="s">
        <v>195</v>
      </c>
      <c r="O45" s="46" t="str">
        <f t="shared" si="3"/>
        <v>LL Ranking ohne Aufsteiger 10</v>
      </c>
      <c r="P45" s="52" t="str">
        <f>VLOOKUP(O45,'Tab M LL'!N:AB,15,0)</f>
        <v>HA Neckarelz</v>
      </c>
      <c r="Q45" t="s">
        <v>196</v>
      </c>
      <c r="R45" s="46" t="str">
        <f t="shared" si="4"/>
        <v>LL Ranking ohne Aufsteiger 11</v>
      </c>
      <c r="S45" s="52" t="str">
        <f>VLOOKUP(R45,'Tab M LL'!N:AB,15,0)</f>
        <v xml:space="preserve">SG Neuthard/Büchenau </v>
      </c>
    </row>
    <row r="46" spans="1:19" x14ac:dyDescent="0.3">
      <c r="A46" s="17"/>
    </row>
    <row r="47" spans="1:19" x14ac:dyDescent="0.3">
      <c r="A47" s="17"/>
    </row>
    <row r="48" spans="1:19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  <row r="64" spans="1:1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  <row r="80" spans="1:1" x14ac:dyDescent="0.3">
      <c r="A80" s="17"/>
    </row>
    <row r="81" spans="1:1" x14ac:dyDescent="0.3">
      <c r="A81" s="17"/>
    </row>
    <row r="82" spans="1:1" x14ac:dyDescent="0.3">
      <c r="A82" s="17"/>
    </row>
    <row r="83" spans="1:1" x14ac:dyDescent="0.3">
      <c r="A83" s="17"/>
    </row>
    <row r="84" spans="1:1" x14ac:dyDescent="0.3">
      <c r="A84" s="17"/>
    </row>
    <row r="85" spans="1:1" x14ac:dyDescent="0.3">
      <c r="A85" s="17"/>
    </row>
    <row r="86" spans="1:1" x14ac:dyDescent="0.3">
      <c r="A86" s="17"/>
    </row>
    <row r="87" spans="1:1" x14ac:dyDescent="0.3">
      <c r="A87" s="17"/>
    </row>
    <row r="88" spans="1:1" x14ac:dyDescent="0.3">
      <c r="A88" s="17"/>
    </row>
    <row r="89" spans="1:1" x14ac:dyDescent="0.3">
      <c r="A89" s="17"/>
    </row>
    <row r="90" spans="1:1" x14ac:dyDescent="0.3">
      <c r="A90" s="17"/>
    </row>
    <row r="91" spans="1:1" x14ac:dyDescent="0.3">
      <c r="A91" s="17"/>
    </row>
    <row r="92" spans="1:1" x14ac:dyDescent="0.3">
      <c r="A92" s="17"/>
    </row>
    <row r="93" spans="1:1" x14ac:dyDescent="0.3">
      <c r="A93" s="17"/>
    </row>
    <row r="94" spans="1:1" x14ac:dyDescent="0.3">
      <c r="A94" s="17"/>
    </row>
    <row r="95" spans="1:1" x14ac:dyDescent="0.3">
      <c r="A95" s="17"/>
    </row>
    <row r="96" spans="1:1" x14ac:dyDescent="0.3">
      <c r="A96" s="17"/>
    </row>
    <row r="97" spans="1:1" x14ac:dyDescent="0.3">
      <c r="A97" s="17"/>
    </row>
    <row r="98" spans="1:1" x14ac:dyDescent="0.3">
      <c r="A98" s="17"/>
    </row>
    <row r="99" spans="1:1" x14ac:dyDescent="0.3">
      <c r="A99" s="17"/>
    </row>
    <row r="100" spans="1:1" x14ac:dyDescent="0.3">
      <c r="A100" s="17"/>
    </row>
    <row r="101" spans="1:1" x14ac:dyDescent="0.3">
      <c r="A101" s="17"/>
    </row>
    <row r="102" spans="1:1" x14ac:dyDescent="0.3">
      <c r="A102" s="17"/>
    </row>
    <row r="103" spans="1:1" x14ac:dyDescent="0.3">
      <c r="A103" s="17"/>
    </row>
    <row r="104" spans="1:1" x14ac:dyDescent="0.3">
      <c r="A104" s="17"/>
    </row>
    <row r="105" spans="1:1" x14ac:dyDescent="0.3">
      <c r="A105" s="17"/>
    </row>
    <row r="106" spans="1:1" x14ac:dyDescent="0.3">
      <c r="A106" s="17"/>
    </row>
    <row r="107" spans="1:1" x14ac:dyDescent="0.3">
      <c r="A107" s="17"/>
    </row>
    <row r="108" spans="1:1" x14ac:dyDescent="0.3">
      <c r="A108" s="17"/>
    </row>
    <row r="109" spans="1:1" x14ac:dyDescent="0.3">
      <c r="A109" s="17"/>
    </row>
    <row r="110" spans="1:1" x14ac:dyDescent="0.3">
      <c r="A110" s="17"/>
    </row>
    <row r="111" spans="1:1" x14ac:dyDescent="0.3">
      <c r="A111" s="17"/>
    </row>
    <row r="112" spans="1:1" x14ac:dyDescent="0.3">
      <c r="A112" s="17"/>
    </row>
    <row r="113" spans="1:1" x14ac:dyDescent="0.3">
      <c r="A113" s="17"/>
    </row>
    <row r="114" spans="1:1" x14ac:dyDescent="0.3">
      <c r="A114" s="17"/>
    </row>
    <row r="115" spans="1:1" x14ac:dyDescent="0.3">
      <c r="A115" s="17"/>
    </row>
  </sheetData>
  <phoneticPr fontId="3" type="noConversion"/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EF637-A4B7-42EA-866B-EF8C453AFDF7}">
  <dimension ref="A1:B175"/>
  <sheetViews>
    <sheetView workbookViewId="0">
      <pane ySplit="1" topLeftCell="A2" activePane="bottomLeft" state="frozen"/>
      <selection activeCell="H8" sqref="H8"/>
      <selection pane="bottomLeft" activeCell="H8" sqref="H8"/>
    </sheetView>
  </sheetViews>
  <sheetFormatPr baseColWidth="10" defaultRowHeight="14.4" x14ac:dyDescent="0.3"/>
  <cols>
    <col min="1" max="1" width="35.44140625" bestFit="1" customWidth="1"/>
    <col min="2" max="2" width="11.77734375" bestFit="1" customWidth="1"/>
  </cols>
  <sheetData>
    <row r="1" spans="1:2" s="67" customFormat="1" x14ac:dyDescent="0.3">
      <c r="A1" s="67" t="s">
        <v>524</v>
      </c>
      <c r="B1" s="67" t="s">
        <v>525</v>
      </c>
    </row>
    <row r="2" spans="1:2" x14ac:dyDescent="0.3">
      <c r="A2" t="s">
        <v>294</v>
      </c>
      <c r="B2">
        <v>1</v>
      </c>
    </row>
    <row r="3" spans="1:2" x14ac:dyDescent="0.3">
      <c r="A3" t="s">
        <v>275</v>
      </c>
      <c r="B3">
        <v>8</v>
      </c>
    </row>
    <row r="4" spans="1:2" x14ac:dyDescent="0.3">
      <c r="A4" t="s">
        <v>322</v>
      </c>
      <c r="B4">
        <v>8</v>
      </c>
    </row>
    <row r="5" spans="1:2" x14ac:dyDescent="0.3">
      <c r="A5" t="s">
        <v>360</v>
      </c>
      <c r="B5">
        <v>8</v>
      </c>
    </row>
    <row r="6" spans="1:2" x14ac:dyDescent="0.3">
      <c r="A6" t="s">
        <v>378</v>
      </c>
      <c r="B6">
        <v>7</v>
      </c>
    </row>
    <row r="7" spans="1:2" x14ac:dyDescent="0.3">
      <c r="A7" t="s">
        <v>398</v>
      </c>
      <c r="B7">
        <v>7</v>
      </c>
    </row>
    <row r="8" spans="1:2" x14ac:dyDescent="0.3">
      <c r="A8" t="s">
        <v>235</v>
      </c>
      <c r="B8">
        <v>8</v>
      </c>
    </row>
    <row r="9" spans="1:2" x14ac:dyDescent="0.3">
      <c r="A9" t="s">
        <v>356</v>
      </c>
      <c r="B9">
        <v>8</v>
      </c>
    </row>
    <row r="10" spans="1:2" x14ac:dyDescent="0.3">
      <c r="A10" t="s">
        <v>256</v>
      </c>
      <c r="B10">
        <v>7</v>
      </c>
    </row>
    <row r="11" spans="1:2" x14ac:dyDescent="0.3">
      <c r="A11" t="s">
        <v>291</v>
      </c>
      <c r="B11">
        <v>7</v>
      </c>
    </row>
    <row r="12" spans="1:2" x14ac:dyDescent="0.3">
      <c r="A12" t="s">
        <v>348</v>
      </c>
      <c r="B12">
        <v>8</v>
      </c>
    </row>
    <row r="13" spans="1:2" x14ac:dyDescent="0.3">
      <c r="A13" t="s">
        <v>237</v>
      </c>
      <c r="B13">
        <v>1</v>
      </c>
    </row>
    <row r="14" spans="1:2" x14ac:dyDescent="0.3">
      <c r="A14" t="s">
        <v>265</v>
      </c>
      <c r="B14">
        <v>8</v>
      </c>
    </row>
    <row r="15" spans="1:2" x14ac:dyDescent="0.3">
      <c r="A15" t="s">
        <v>343</v>
      </c>
      <c r="B15">
        <v>8</v>
      </c>
    </row>
    <row r="16" spans="1:2" x14ac:dyDescent="0.3">
      <c r="A16" t="s">
        <v>547</v>
      </c>
      <c r="B16">
        <v>8</v>
      </c>
    </row>
    <row r="17" spans="1:2" x14ac:dyDescent="0.3">
      <c r="A17" t="s">
        <v>278</v>
      </c>
      <c r="B17">
        <v>7</v>
      </c>
    </row>
    <row r="18" spans="1:2" x14ac:dyDescent="0.3">
      <c r="A18" t="s">
        <v>407</v>
      </c>
      <c r="B18">
        <v>7</v>
      </c>
    </row>
    <row r="19" spans="1:2" x14ac:dyDescent="0.3">
      <c r="A19" t="s">
        <v>302</v>
      </c>
      <c r="B19">
        <v>8</v>
      </c>
    </row>
    <row r="20" spans="1:2" x14ac:dyDescent="0.3">
      <c r="A20" t="s">
        <v>349</v>
      </c>
      <c r="B20">
        <v>8</v>
      </c>
    </row>
    <row r="21" spans="1:2" x14ac:dyDescent="0.3">
      <c r="A21" t="s">
        <v>369</v>
      </c>
      <c r="B21">
        <v>8</v>
      </c>
    </row>
    <row r="22" spans="1:2" x14ac:dyDescent="0.3">
      <c r="A22" t="s">
        <v>296</v>
      </c>
      <c r="B22">
        <v>1</v>
      </c>
    </row>
    <row r="23" spans="1:2" x14ac:dyDescent="0.3">
      <c r="A23" t="s">
        <v>251</v>
      </c>
      <c r="B23">
        <v>7</v>
      </c>
    </row>
    <row r="24" spans="1:2" x14ac:dyDescent="0.3">
      <c r="A24" t="s">
        <v>382</v>
      </c>
      <c r="B24">
        <v>7</v>
      </c>
    </row>
    <row r="25" spans="1:2" x14ac:dyDescent="0.3">
      <c r="A25" t="s">
        <v>406</v>
      </c>
      <c r="B25">
        <v>7</v>
      </c>
    </row>
    <row r="26" spans="1:2" x14ac:dyDescent="0.3">
      <c r="A26" t="s">
        <v>311</v>
      </c>
      <c r="B26">
        <v>8</v>
      </c>
    </row>
    <row r="27" spans="1:2" x14ac:dyDescent="0.3">
      <c r="A27" t="s">
        <v>372</v>
      </c>
      <c r="B27">
        <v>8</v>
      </c>
    </row>
    <row r="28" spans="1:2" x14ac:dyDescent="0.3">
      <c r="A28" t="s">
        <v>365</v>
      </c>
      <c r="B28">
        <v>8</v>
      </c>
    </row>
    <row r="29" spans="1:2" x14ac:dyDescent="0.3">
      <c r="A29" t="s">
        <v>304</v>
      </c>
      <c r="B29">
        <v>7</v>
      </c>
    </row>
    <row r="30" spans="1:2" x14ac:dyDescent="0.3">
      <c r="A30" t="s">
        <v>344</v>
      </c>
      <c r="B30">
        <v>8</v>
      </c>
    </row>
    <row r="31" spans="1:2" x14ac:dyDescent="0.3">
      <c r="A31" t="s">
        <v>299</v>
      </c>
      <c r="B31">
        <v>8</v>
      </c>
    </row>
    <row r="32" spans="1:2" x14ac:dyDescent="0.3">
      <c r="A32" t="s">
        <v>240</v>
      </c>
      <c r="B32">
        <v>8</v>
      </c>
    </row>
    <row r="33" spans="1:2" x14ac:dyDescent="0.3">
      <c r="A33" t="s">
        <v>373</v>
      </c>
      <c r="B33">
        <v>8</v>
      </c>
    </row>
    <row r="34" spans="1:2" x14ac:dyDescent="0.3">
      <c r="A34" t="s">
        <v>228</v>
      </c>
      <c r="B34">
        <v>8</v>
      </c>
    </row>
    <row r="35" spans="1:2" x14ac:dyDescent="0.3">
      <c r="A35" t="s">
        <v>354</v>
      </c>
      <c r="B35">
        <v>8</v>
      </c>
    </row>
    <row r="36" spans="1:2" x14ac:dyDescent="0.3">
      <c r="A36" t="s">
        <v>222</v>
      </c>
      <c r="B36">
        <v>7</v>
      </c>
    </row>
    <row r="37" spans="1:2" x14ac:dyDescent="0.3">
      <c r="A37" t="s">
        <v>255</v>
      </c>
      <c r="B37">
        <v>7</v>
      </c>
    </row>
    <row r="38" spans="1:2" x14ac:dyDescent="0.3">
      <c r="A38" t="s">
        <v>387</v>
      </c>
      <c r="B38">
        <v>7</v>
      </c>
    </row>
    <row r="39" spans="1:2" x14ac:dyDescent="0.3">
      <c r="A39" t="s">
        <v>271</v>
      </c>
      <c r="B39">
        <v>8</v>
      </c>
    </row>
    <row r="40" spans="1:2" x14ac:dyDescent="0.3">
      <c r="A40" t="s">
        <v>331</v>
      </c>
      <c r="B40">
        <v>8</v>
      </c>
    </row>
    <row r="41" spans="1:2" x14ac:dyDescent="0.3">
      <c r="A41" t="s">
        <v>279</v>
      </c>
      <c r="B41">
        <v>8</v>
      </c>
    </row>
    <row r="42" spans="1:2" x14ac:dyDescent="0.3">
      <c r="A42" t="s">
        <v>332</v>
      </c>
      <c r="B42">
        <v>8</v>
      </c>
    </row>
    <row r="43" spans="1:2" x14ac:dyDescent="0.3">
      <c r="A43" t="s">
        <v>357</v>
      </c>
      <c r="B43">
        <v>8</v>
      </c>
    </row>
    <row r="44" spans="1:2" x14ac:dyDescent="0.3">
      <c r="A44" t="s">
        <v>288</v>
      </c>
      <c r="B44">
        <v>7</v>
      </c>
    </row>
    <row r="45" spans="1:2" x14ac:dyDescent="0.3">
      <c r="A45" t="s">
        <v>400</v>
      </c>
      <c r="B45">
        <v>7</v>
      </c>
    </row>
    <row r="46" spans="1:2" x14ac:dyDescent="0.3">
      <c r="A46" t="s">
        <v>383</v>
      </c>
      <c r="B46">
        <v>8</v>
      </c>
    </row>
    <row r="47" spans="1:2" x14ac:dyDescent="0.3">
      <c r="A47" t="s">
        <v>284</v>
      </c>
      <c r="B47">
        <v>8</v>
      </c>
    </row>
    <row r="48" spans="1:2" x14ac:dyDescent="0.3">
      <c r="A48" t="s">
        <v>335</v>
      </c>
      <c r="B48">
        <v>8</v>
      </c>
    </row>
    <row r="49" spans="1:2" x14ac:dyDescent="0.3">
      <c r="A49" t="s">
        <v>346</v>
      </c>
      <c r="B49">
        <v>8</v>
      </c>
    </row>
    <row r="50" spans="1:2" x14ac:dyDescent="0.3">
      <c r="A50" t="s">
        <v>253</v>
      </c>
      <c r="B50">
        <v>7</v>
      </c>
    </row>
    <row r="51" spans="1:2" x14ac:dyDescent="0.3">
      <c r="A51" t="s">
        <v>397</v>
      </c>
      <c r="B51">
        <v>7</v>
      </c>
    </row>
    <row r="52" spans="1:2" x14ac:dyDescent="0.3">
      <c r="A52" t="s">
        <v>247</v>
      </c>
      <c r="B52">
        <v>7</v>
      </c>
    </row>
    <row r="53" spans="1:2" x14ac:dyDescent="0.3">
      <c r="A53" t="s">
        <v>393</v>
      </c>
      <c r="B53">
        <v>7</v>
      </c>
    </row>
    <row r="54" spans="1:2" x14ac:dyDescent="0.3">
      <c r="A54" t="s">
        <v>338</v>
      </c>
      <c r="B54">
        <v>8</v>
      </c>
    </row>
    <row r="55" spans="1:2" x14ac:dyDescent="0.3">
      <c r="A55" t="s">
        <v>363</v>
      </c>
      <c r="B55">
        <v>8</v>
      </c>
    </row>
    <row r="56" spans="1:2" x14ac:dyDescent="0.3">
      <c r="A56" t="s">
        <v>226</v>
      </c>
      <c r="B56">
        <v>8</v>
      </c>
    </row>
    <row r="57" spans="1:2" x14ac:dyDescent="0.3">
      <c r="A57" t="s">
        <v>329</v>
      </c>
      <c r="B57">
        <v>8</v>
      </c>
    </row>
    <row r="58" spans="1:2" x14ac:dyDescent="0.3">
      <c r="A58" t="s">
        <v>295</v>
      </c>
      <c r="B58">
        <v>8</v>
      </c>
    </row>
    <row r="59" spans="1:2" x14ac:dyDescent="0.3">
      <c r="A59" t="s">
        <v>345</v>
      </c>
      <c r="B59">
        <v>8</v>
      </c>
    </row>
    <row r="60" spans="1:2" x14ac:dyDescent="0.3">
      <c r="A60" t="s">
        <v>361</v>
      </c>
      <c r="B60">
        <v>8</v>
      </c>
    </row>
    <row r="61" spans="1:2" x14ac:dyDescent="0.3">
      <c r="A61" t="s">
        <v>227</v>
      </c>
      <c r="B61">
        <v>7</v>
      </c>
    </row>
    <row r="62" spans="1:2" x14ac:dyDescent="0.3">
      <c r="A62" t="s">
        <v>287</v>
      </c>
      <c r="B62">
        <v>7</v>
      </c>
    </row>
    <row r="63" spans="1:2" x14ac:dyDescent="0.3">
      <c r="A63" t="s">
        <v>405</v>
      </c>
      <c r="B63">
        <v>7</v>
      </c>
    </row>
    <row r="64" spans="1:2" x14ac:dyDescent="0.3">
      <c r="A64" t="s">
        <v>542</v>
      </c>
      <c r="B64">
        <v>8</v>
      </c>
    </row>
    <row r="65" spans="1:2" x14ac:dyDescent="0.3">
      <c r="A65" t="s">
        <v>545</v>
      </c>
      <c r="B65">
        <v>8</v>
      </c>
    </row>
    <row r="66" spans="1:2" x14ac:dyDescent="0.3">
      <c r="A66" t="s">
        <v>238</v>
      </c>
      <c r="B66">
        <v>7</v>
      </c>
    </row>
    <row r="67" spans="1:2" x14ac:dyDescent="0.3">
      <c r="A67" t="s">
        <v>388</v>
      </c>
      <c r="B67">
        <v>7</v>
      </c>
    </row>
    <row r="68" spans="1:2" x14ac:dyDescent="0.3">
      <c r="A68" t="s">
        <v>399</v>
      </c>
      <c r="B68">
        <v>7</v>
      </c>
    </row>
    <row r="69" spans="1:2" x14ac:dyDescent="0.3">
      <c r="A69" t="s">
        <v>552</v>
      </c>
      <c r="B69">
        <v>7</v>
      </c>
    </row>
    <row r="70" spans="1:2" x14ac:dyDescent="0.3">
      <c r="A70" t="s">
        <v>336</v>
      </c>
      <c r="B70">
        <v>8</v>
      </c>
    </row>
    <row r="71" spans="1:2" x14ac:dyDescent="0.3">
      <c r="A71" t="s">
        <v>352</v>
      </c>
      <c r="B71">
        <v>8</v>
      </c>
    </row>
    <row r="72" spans="1:2" x14ac:dyDescent="0.3">
      <c r="A72" t="s">
        <v>249</v>
      </c>
      <c r="B72">
        <v>7</v>
      </c>
    </row>
    <row r="73" spans="1:2" x14ac:dyDescent="0.3">
      <c r="A73" t="s">
        <v>380</v>
      </c>
      <c r="B73">
        <v>7</v>
      </c>
    </row>
    <row r="74" spans="1:2" x14ac:dyDescent="0.3">
      <c r="A74" t="s">
        <v>252</v>
      </c>
      <c r="B74">
        <v>7</v>
      </c>
    </row>
    <row r="75" spans="1:2" x14ac:dyDescent="0.3">
      <c r="A75" t="s">
        <v>231</v>
      </c>
      <c r="B75">
        <v>8</v>
      </c>
    </row>
    <row r="76" spans="1:2" x14ac:dyDescent="0.3">
      <c r="A76" t="s">
        <v>266</v>
      </c>
      <c r="B76">
        <v>8</v>
      </c>
    </row>
    <row r="77" spans="1:2" x14ac:dyDescent="0.3">
      <c r="A77" t="s">
        <v>371</v>
      </c>
      <c r="B77">
        <v>8</v>
      </c>
    </row>
    <row r="78" spans="1:2" x14ac:dyDescent="0.3">
      <c r="A78" t="s">
        <v>404</v>
      </c>
      <c r="B78">
        <v>7</v>
      </c>
    </row>
    <row r="79" spans="1:2" x14ac:dyDescent="0.3">
      <c r="A79" t="s">
        <v>254</v>
      </c>
      <c r="B79">
        <v>7</v>
      </c>
    </row>
    <row r="80" spans="1:2" x14ac:dyDescent="0.3">
      <c r="A80" t="s">
        <v>276</v>
      </c>
      <c r="B80">
        <v>7</v>
      </c>
    </row>
    <row r="81" spans="1:2" x14ac:dyDescent="0.3">
      <c r="A81" t="s">
        <v>312</v>
      </c>
      <c r="B81">
        <v>8</v>
      </c>
    </row>
    <row r="82" spans="1:2" x14ac:dyDescent="0.3">
      <c r="A82" t="s">
        <v>368</v>
      </c>
      <c r="B82">
        <v>8</v>
      </c>
    </row>
    <row r="83" spans="1:2" x14ac:dyDescent="0.3">
      <c r="A83" t="s">
        <v>290</v>
      </c>
      <c r="B83">
        <v>7</v>
      </c>
    </row>
    <row r="84" spans="1:2" x14ac:dyDescent="0.3">
      <c r="A84" t="s">
        <v>308</v>
      </c>
      <c r="B84">
        <v>7</v>
      </c>
    </row>
    <row r="85" spans="1:2" x14ac:dyDescent="0.3">
      <c r="A85" t="s">
        <v>286</v>
      </c>
      <c r="B85">
        <v>7</v>
      </c>
    </row>
    <row r="86" spans="1:2" x14ac:dyDescent="0.3">
      <c r="A86" t="s">
        <v>394</v>
      </c>
      <c r="B86">
        <v>7</v>
      </c>
    </row>
    <row r="87" spans="1:2" x14ac:dyDescent="0.3">
      <c r="A87" t="s">
        <v>403</v>
      </c>
      <c r="B87">
        <v>7</v>
      </c>
    </row>
    <row r="88" spans="1:2" x14ac:dyDescent="0.3">
      <c r="A88" t="s">
        <v>258</v>
      </c>
      <c r="B88">
        <v>8</v>
      </c>
    </row>
    <row r="89" spans="1:2" x14ac:dyDescent="0.3">
      <c r="A89" t="s">
        <v>546</v>
      </c>
      <c r="B89">
        <v>8</v>
      </c>
    </row>
    <row r="90" spans="1:2" x14ac:dyDescent="0.3">
      <c r="A90" t="s">
        <v>328</v>
      </c>
      <c r="B90">
        <v>8</v>
      </c>
    </row>
    <row r="91" spans="1:2" x14ac:dyDescent="0.3">
      <c r="A91" t="s">
        <v>355</v>
      </c>
      <c r="B91">
        <v>8</v>
      </c>
    </row>
    <row r="92" spans="1:2" x14ac:dyDescent="0.3">
      <c r="A92" t="s">
        <v>330</v>
      </c>
      <c r="B92">
        <v>8</v>
      </c>
    </row>
    <row r="93" spans="1:2" x14ac:dyDescent="0.3">
      <c r="A93" t="s">
        <v>350</v>
      </c>
      <c r="B93">
        <v>8</v>
      </c>
    </row>
    <row r="94" spans="1:2" x14ac:dyDescent="0.3">
      <c r="A94" t="s">
        <v>381</v>
      </c>
      <c r="B94">
        <v>7</v>
      </c>
    </row>
    <row r="95" spans="1:2" x14ac:dyDescent="0.3">
      <c r="A95" t="s">
        <v>395</v>
      </c>
      <c r="B95">
        <v>7</v>
      </c>
    </row>
    <row r="96" spans="1:2" x14ac:dyDescent="0.3">
      <c r="A96" t="s">
        <v>248</v>
      </c>
      <c r="B96">
        <v>7</v>
      </c>
    </row>
    <row r="97" spans="1:2" x14ac:dyDescent="0.3">
      <c r="A97" t="s">
        <v>389</v>
      </c>
      <c r="B97">
        <v>7</v>
      </c>
    </row>
    <row r="98" spans="1:2" x14ac:dyDescent="0.3">
      <c r="A98" t="s">
        <v>401</v>
      </c>
      <c r="B98">
        <v>7</v>
      </c>
    </row>
    <row r="99" spans="1:2" x14ac:dyDescent="0.3">
      <c r="A99" t="s">
        <v>309</v>
      </c>
      <c r="B99">
        <v>8</v>
      </c>
    </row>
    <row r="100" spans="1:2" x14ac:dyDescent="0.3">
      <c r="A100" t="s">
        <v>347</v>
      </c>
      <c r="B100">
        <v>8</v>
      </c>
    </row>
    <row r="101" spans="1:2" x14ac:dyDescent="0.3">
      <c r="A101" t="s">
        <v>366</v>
      </c>
      <c r="B101">
        <v>8</v>
      </c>
    </row>
    <row r="102" spans="1:2" x14ac:dyDescent="0.3">
      <c r="A102" t="s">
        <v>306</v>
      </c>
      <c r="B102">
        <v>7</v>
      </c>
    </row>
    <row r="103" spans="1:2" x14ac:dyDescent="0.3">
      <c r="A103" t="s">
        <v>362</v>
      </c>
      <c r="B103">
        <v>8</v>
      </c>
    </row>
    <row r="104" spans="1:2" x14ac:dyDescent="0.3">
      <c r="A104" t="s">
        <v>293</v>
      </c>
      <c r="B104">
        <v>8</v>
      </c>
    </row>
    <row r="105" spans="1:2" x14ac:dyDescent="0.3">
      <c r="A105" t="s">
        <v>334</v>
      </c>
      <c r="B105">
        <v>8</v>
      </c>
    </row>
    <row r="106" spans="1:2" x14ac:dyDescent="0.3">
      <c r="A106" t="s">
        <v>242</v>
      </c>
      <c r="B106">
        <v>7</v>
      </c>
    </row>
    <row r="107" spans="1:2" x14ac:dyDescent="0.3">
      <c r="A107" t="s">
        <v>391</v>
      </c>
      <c r="B107">
        <v>7</v>
      </c>
    </row>
    <row r="108" spans="1:2" x14ac:dyDescent="0.3">
      <c r="A108" t="s">
        <v>307</v>
      </c>
      <c r="B108">
        <v>7</v>
      </c>
    </row>
    <row r="109" spans="1:2" x14ac:dyDescent="0.3">
      <c r="A109" t="s">
        <v>283</v>
      </c>
      <c r="B109">
        <v>8</v>
      </c>
    </row>
    <row r="110" spans="1:2" x14ac:dyDescent="0.3">
      <c r="A110" t="s">
        <v>342</v>
      </c>
      <c r="B110">
        <v>8</v>
      </c>
    </row>
    <row r="111" spans="1:2" x14ac:dyDescent="0.3">
      <c r="A111" t="s">
        <v>297</v>
      </c>
      <c r="B111">
        <v>8</v>
      </c>
    </row>
    <row r="112" spans="1:2" x14ac:dyDescent="0.3">
      <c r="A112" t="s">
        <v>364</v>
      </c>
      <c r="B112">
        <v>8</v>
      </c>
    </row>
    <row r="113" spans="1:2" x14ac:dyDescent="0.3">
      <c r="A113" t="s">
        <v>353</v>
      </c>
      <c r="B113">
        <v>8</v>
      </c>
    </row>
    <row r="114" spans="1:2" x14ac:dyDescent="0.3">
      <c r="A114" t="s">
        <v>229</v>
      </c>
      <c r="B114">
        <v>8</v>
      </c>
    </row>
    <row r="115" spans="1:2" x14ac:dyDescent="0.3">
      <c r="A115" t="s">
        <v>324</v>
      </c>
      <c r="B115">
        <v>8</v>
      </c>
    </row>
    <row r="116" spans="1:2" x14ac:dyDescent="0.3">
      <c r="A116" t="s">
        <v>298</v>
      </c>
      <c r="B116">
        <v>1</v>
      </c>
    </row>
    <row r="117" spans="1:2" x14ac:dyDescent="0.3">
      <c r="A117" t="s">
        <v>270</v>
      </c>
      <c r="B117">
        <v>8</v>
      </c>
    </row>
    <row r="118" spans="1:2" x14ac:dyDescent="0.3">
      <c r="A118" t="s">
        <v>320</v>
      </c>
      <c r="B118">
        <v>8</v>
      </c>
    </row>
    <row r="119" spans="1:2" x14ac:dyDescent="0.3">
      <c r="A119" t="s">
        <v>339</v>
      </c>
      <c r="B119">
        <v>8</v>
      </c>
    </row>
    <row r="120" spans="1:2" x14ac:dyDescent="0.3">
      <c r="A120" t="s">
        <v>232</v>
      </c>
      <c r="B120">
        <v>8</v>
      </c>
    </row>
    <row r="121" spans="1:2" x14ac:dyDescent="0.3">
      <c r="A121" t="s">
        <v>541</v>
      </c>
      <c r="B121">
        <v>8</v>
      </c>
    </row>
    <row r="122" spans="1:2" x14ac:dyDescent="0.3">
      <c r="A122" t="s">
        <v>305</v>
      </c>
      <c r="B122">
        <v>7</v>
      </c>
    </row>
    <row r="123" spans="1:2" x14ac:dyDescent="0.3">
      <c r="A123" t="s">
        <v>282</v>
      </c>
      <c r="B123">
        <v>8</v>
      </c>
    </row>
    <row r="124" spans="1:2" x14ac:dyDescent="0.3">
      <c r="A124" t="s">
        <v>321</v>
      </c>
      <c r="B124">
        <v>8</v>
      </c>
    </row>
    <row r="125" spans="1:2" x14ac:dyDescent="0.3">
      <c r="A125" t="s">
        <v>340</v>
      </c>
      <c r="B125">
        <v>8</v>
      </c>
    </row>
    <row r="126" spans="1:2" x14ac:dyDescent="0.3">
      <c r="A126" t="s">
        <v>549</v>
      </c>
      <c r="B126">
        <v>8</v>
      </c>
    </row>
    <row r="127" spans="1:2" x14ac:dyDescent="0.3">
      <c r="A127" t="s">
        <v>267</v>
      </c>
      <c r="B127">
        <v>8</v>
      </c>
    </row>
    <row r="128" spans="1:2" x14ac:dyDescent="0.3">
      <c r="A128" t="s">
        <v>327</v>
      </c>
      <c r="B128">
        <v>8</v>
      </c>
    </row>
    <row r="129" spans="1:2" x14ac:dyDescent="0.3">
      <c r="A129" t="s">
        <v>274</v>
      </c>
      <c r="B129">
        <v>7</v>
      </c>
    </row>
    <row r="130" spans="1:2" x14ac:dyDescent="0.3">
      <c r="A130" t="s">
        <v>384</v>
      </c>
      <c r="B130">
        <v>7</v>
      </c>
    </row>
    <row r="131" spans="1:2" x14ac:dyDescent="0.3">
      <c r="A131" t="s">
        <v>313</v>
      </c>
      <c r="B131">
        <v>8</v>
      </c>
    </row>
    <row r="132" spans="1:2" x14ac:dyDescent="0.3">
      <c r="A132" t="s">
        <v>550</v>
      </c>
      <c r="B132">
        <v>8</v>
      </c>
    </row>
    <row r="133" spans="1:2" x14ac:dyDescent="0.3">
      <c r="A133" t="s">
        <v>223</v>
      </c>
      <c r="B133">
        <v>7</v>
      </c>
    </row>
    <row r="134" spans="1:2" x14ac:dyDescent="0.3">
      <c r="A134" t="s">
        <v>245</v>
      </c>
      <c r="B134">
        <v>7</v>
      </c>
    </row>
    <row r="135" spans="1:2" x14ac:dyDescent="0.3">
      <c r="A135" t="s">
        <v>224</v>
      </c>
      <c r="B135">
        <v>8</v>
      </c>
    </row>
    <row r="136" spans="1:2" x14ac:dyDescent="0.3">
      <c r="A136" t="s">
        <v>261</v>
      </c>
      <c r="B136">
        <v>8</v>
      </c>
    </row>
    <row r="137" spans="1:2" x14ac:dyDescent="0.3">
      <c r="A137" t="s">
        <v>325</v>
      </c>
      <c r="B137">
        <v>8</v>
      </c>
    </row>
    <row r="138" spans="1:2" x14ac:dyDescent="0.3">
      <c r="A138" t="s">
        <v>367</v>
      </c>
      <c r="B138">
        <v>8</v>
      </c>
    </row>
    <row r="139" spans="1:2" x14ac:dyDescent="0.3">
      <c r="A139" t="s">
        <v>250</v>
      </c>
      <c r="B139">
        <v>7</v>
      </c>
    </row>
    <row r="140" spans="1:2" x14ac:dyDescent="0.3">
      <c r="A140" t="s">
        <v>379</v>
      </c>
      <c r="B140">
        <v>7</v>
      </c>
    </row>
    <row r="141" spans="1:2" x14ac:dyDescent="0.3">
      <c r="A141" t="s">
        <v>396</v>
      </c>
      <c r="B141">
        <v>7</v>
      </c>
    </row>
    <row r="142" spans="1:2" x14ac:dyDescent="0.3">
      <c r="A142" t="s">
        <v>243</v>
      </c>
      <c r="B142">
        <v>7</v>
      </c>
    </row>
    <row r="143" spans="1:2" x14ac:dyDescent="0.3">
      <c r="A143" t="s">
        <v>402</v>
      </c>
      <c r="B143">
        <v>7</v>
      </c>
    </row>
    <row r="144" spans="1:2" x14ac:dyDescent="0.3">
      <c r="A144" t="s">
        <v>263</v>
      </c>
      <c r="B144">
        <v>8</v>
      </c>
    </row>
    <row r="145" spans="1:2" x14ac:dyDescent="0.3">
      <c r="A145" t="s">
        <v>543</v>
      </c>
      <c r="B145">
        <v>8</v>
      </c>
    </row>
    <row r="146" spans="1:2" x14ac:dyDescent="0.3">
      <c r="A146" t="s">
        <v>315</v>
      </c>
      <c r="B146">
        <v>7</v>
      </c>
    </row>
    <row r="147" spans="1:2" x14ac:dyDescent="0.3">
      <c r="A147" t="s">
        <v>230</v>
      </c>
      <c r="B147">
        <v>8</v>
      </c>
    </row>
    <row r="148" spans="1:2" x14ac:dyDescent="0.3">
      <c r="A148" t="s">
        <v>341</v>
      </c>
      <c r="B148">
        <v>8</v>
      </c>
    </row>
    <row r="149" spans="1:2" x14ac:dyDescent="0.3">
      <c r="A149" t="s">
        <v>386</v>
      </c>
      <c r="B149">
        <v>7</v>
      </c>
    </row>
    <row r="150" spans="1:2" x14ac:dyDescent="0.3">
      <c r="A150" t="s">
        <v>225</v>
      </c>
      <c r="B150">
        <v>8</v>
      </c>
    </row>
    <row r="151" spans="1:2" x14ac:dyDescent="0.3">
      <c r="A151" t="s">
        <v>359</v>
      </c>
      <c r="B151">
        <v>8</v>
      </c>
    </row>
    <row r="152" spans="1:2" x14ac:dyDescent="0.3">
      <c r="A152" t="s">
        <v>281</v>
      </c>
      <c r="B152">
        <v>8</v>
      </c>
    </row>
    <row r="153" spans="1:2" x14ac:dyDescent="0.3">
      <c r="A153" t="s">
        <v>323</v>
      </c>
      <c r="B153">
        <v>8</v>
      </c>
    </row>
    <row r="154" spans="1:2" x14ac:dyDescent="0.3">
      <c r="A154" t="s">
        <v>301</v>
      </c>
      <c r="B154">
        <v>7</v>
      </c>
    </row>
    <row r="155" spans="1:2" x14ac:dyDescent="0.3">
      <c r="A155" t="s">
        <v>390</v>
      </c>
      <c r="B155">
        <v>7</v>
      </c>
    </row>
    <row r="156" spans="1:2" x14ac:dyDescent="0.3">
      <c r="A156" t="s">
        <v>273</v>
      </c>
      <c r="B156">
        <v>8</v>
      </c>
    </row>
    <row r="157" spans="1:2" x14ac:dyDescent="0.3">
      <c r="A157" t="s">
        <v>326</v>
      </c>
      <c r="B157">
        <v>8</v>
      </c>
    </row>
    <row r="158" spans="1:2" x14ac:dyDescent="0.3">
      <c r="A158" t="s">
        <v>337</v>
      </c>
      <c r="B158">
        <v>8</v>
      </c>
    </row>
    <row r="159" spans="1:2" x14ac:dyDescent="0.3">
      <c r="A159" t="s">
        <v>289</v>
      </c>
      <c r="B159">
        <v>7</v>
      </c>
    </row>
    <row r="160" spans="1:2" x14ac:dyDescent="0.3">
      <c r="A160" t="s">
        <v>408</v>
      </c>
      <c r="B160">
        <v>7</v>
      </c>
    </row>
    <row r="161" spans="1:2" x14ac:dyDescent="0.3">
      <c r="A161" t="s">
        <v>269</v>
      </c>
      <c r="B161">
        <v>1</v>
      </c>
    </row>
    <row r="162" spans="1:2" x14ac:dyDescent="0.3">
      <c r="A162" t="s">
        <v>300</v>
      </c>
      <c r="B162">
        <v>8</v>
      </c>
    </row>
    <row r="163" spans="1:2" x14ac:dyDescent="0.3">
      <c r="A163" t="s">
        <v>333</v>
      </c>
      <c r="B163">
        <v>8</v>
      </c>
    </row>
    <row r="164" spans="1:2" x14ac:dyDescent="0.3">
      <c r="A164" t="s">
        <v>280</v>
      </c>
      <c r="B164">
        <v>7</v>
      </c>
    </row>
    <row r="165" spans="1:2" x14ac:dyDescent="0.3">
      <c r="A165" t="s">
        <v>385</v>
      </c>
      <c r="B165">
        <v>7</v>
      </c>
    </row>
    <row r="166" spans="1:2" x14ac:dyDescent="0.3">
      <c r="A166" t="s">
        <v>272</v>
      </c>
      <c r="B166">
        <v>7</v>
      </c>
    </row>
    <row r="167" spans="1:2" x14ac:dyDescent="0.3">
      <c r="A167" t="s">
        <v>392</v>
      </c>
      <c r="B167">
        <v>7</v>
      </c>
    </row>
    <row r="168" spans="1:2" x14ac:dyDescent="0.3">
      <c r="A168" t="s">
        <v>303</v>
      </c>
      <c r="B168">
        <v>7</v>
      </c>
    </row>
    <row r="169" spans="1:2" x14ac:dyDescent="0.3">
      <c r="A169" t="s">
        <v>260</v>
      </c>
      <c r="B169">
        <v>1</v>
      </c>
    </row>
    <row r="170" spans="1:2" x14ac:dyDescent="0.3">
      <c r="A170" t="s">
        <v>236</v>
      </c>
      <c r="B170">
        <v>8</v>
      </c>
    </row>
    <row r="171" spans="1:2" x14ac:dyDescent="0.3">
      <c r="A171" t="s">
        <v>314</v>
      </c>
      <c r="B171">
        <v>8</v>
      </c>
    </row>
    <row r="172" spans="1:2" x14ac:dyDescent="0.3">
      <c r="A172" t="s">
        <v>351</v>
      </c>
      <c r="B172">
        <v>8</v>
      </c>
    </row>
    <row r="173" spans="1:2" x14ac:dyDescent="0.3">
      <c r="A173" t="s">
        <v>310</v>
      </c>
      <c r="B173">
        <v>8</v>
      </c>
    </row>
    <row r="174" spans="1:2" x14ac:dyDescent="0.3">
      <c r="A174" t="s">
        <v>358</v>
      </c>
      <c r="B174">
        <v>8</v>
      </c>
    </row>
    <row r="175" spans="1:2" x14ac:dyDescent="0.3">
      <c r="A175" t="s">
        <v>370</v>
      </c>
      <c r="B175">
        <v>8</v>
      </c>
    </row>
  </sheetData>
  <autoFilter ref="A1:B162" xr:uid="{EE1EF637-A4B7-42EA-866B-EF8C453AFDF7}"/>
  <sortState xmlns:xlrd2="http://schemas.microsoft.com/office/spreadsheetml/2017/richdata2" ref="A2:B175">
    <sortCondition ref="A2:A175"/>
  </sortState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454AC-0FE7-4652-A482-0E990AC51C3C}">
  <dimension ref="A1"/>
  <sheetViews>
    <sheetView workbookViewId="0">
      <selection activeCell="H8" sqref="H8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FF118-D838-4F94-A9F3-F8854CB80051}">
  <dimension ref="A1"/>
  <sheetViews>
    <sheetView workbookViewId="0">
      <selection activeCell="H8" sqref="H8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06AD1-6A25-419E-BC71-8F458C5BADA6}">
  <dimension ref="A1"/>
  <sheetViews>
    <sheetView workbookViewId="0">
      <selection activeCell="H8" sqref="H8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731E-E131-41AF-9B47-EDDD7A783FE4}">
  <sheetPr>
    <tabColor rgb="FFFF0000"/>
  </sheetPr>
  <dimension ref="A1:C115"/>
  <sheetViews>
    <sheetView workbookViewId="0">
      <pane ySplit="1" topLeftCell="A2" activePane="bottomLeft" state="frozen"/>
      <selection pane="bottomLeft"/>
    </sheetView>
  </sheetViews>
  <sheetFormatPr baseColWidth="10" defaultRowHeight="14.4" x14ac:dyDescent="0.3"/>
  <cols>
    <col min="1" max="1" width="35.44140625" bestFit="1" customWidth="1"/>
    <col min="2" max="2" width="15.6640625" bestFit="1" customWidth="1"/>
    <col min="3" max="3" width="11.77734375" bestFit="1" customWidth="1"/>
  </cols>
  <sheetData>
    <row r="1" spans="1:3" s="67" customFormat="1" ht="28.8" x14ac:dyDescent="0.3">
      <c r="A1" s="67" t="s">
        <v>534</v>
      </c>
      <c r="B1" s="69" t="s">
        <v>535</v>
      </c>
      <c r="C1" s="67" t="s">
        <v>525</v>
      </c>
    </row>
    <row r="2" spans="1:3" x14ac:dyDescent="0.3">
      <c r="A2" t="s">
        <v>293</v>
      </c>
      <c r="B2">
        <v>1</v>
      </c>
      <c r="C2">
        <f>VLOOKUP(A2,Bezirke!A:B,2,0)</f>
        <v>8</v>
      </c>
    </row>
    <row r="3" spans="1:3" x14ac:dyDescent="0.3">
      <c r="A3" t="s">
        <v>288</v>
      </c>
      <c r="B3">
        <v>1.57</v>
      </c>
      <c r="C3">
        <f>VLOOKUP(A3,Bezirke!A:B,2,0)</f>
        <v>7</v>
      </c>
    </row>
    <row r="4" spans="1:3" x14ac:dyDescent="0.3">
      <c r="A4" t="s">
        <v>296</v>
      </c>
      <c r="B4">
        <v>2</v>
      </c>
      <c r="C4">
        <f>VLOOKUP(A4,Bezirke!A:B,2,0)</f>
        <v>1</v>
      </c>
    </row>
    <row r="5" spans="1:3" x14ac:dyDescent="0.3">
      <c r="A5" t="s">
        <v>261</v>
      </c>
      <c r="B5">
        <v>3</v>
      </c>
      <c r="C5">
        <f>VLOOKUP(A5,Bezirke!A:B,2,0)</f>
        <v>8</v>
      </c>
    </row>
    <row r="6" spans="1:3" x14ac:dyDescent="0.3">
      <c r="A6" t="s">
        <v>286</v>
      </c>
      <c r="B6">
        <v>3.14</v>
      </c>
      <c r="C6">
        <f>VLOOKUP(A6,Bezirke!A:B,2,0)</f>
        <v>7</v>
      </c>
    </row>
    <row r="7" spans="1:3" x14ac:dyDescent="0.3">
      <c r="A7" t="s">
        <v>312</v>
      </c>
      <c r="B7">
        <v>4</v>
      </c>
      <c r="C7">
        <f>VLOOKUP(A7,Bezirke!A:B,2,0)</f>
        <v>8</v>
      </c>
    </row>
    <row r="8" spans="1:3" x14ac:dyDescent="0.3">
      <c r="A8" t="s">
        <v>255</v>
      </c>
      <c r="B8">
        <v>4.71</v>
      </c>
      <c r="C8">
        <f>VLOOKUP(A8,Bezirke!A:B,2,0)</f>
        <v>7</v>
      </c>
    </row>
    <row r="9" spans="1:3" x14ac:dyDescent="0.3">
      <c r="A9" t="s">
        <v>260</v>
      </c>
      <c r="B9">
        <v>5</v>
      </c>
      <c r="C9">
        <f>VLOOKUP(A9,Bezirke!A:B,2,0)</f>
        <v>1</v>
      </c>
    </row>
    <row r="10" spans="1:3" x14ac:dyDescent="0.3">
      <c r="A10" t="s">
        <v>237</v>
      </c>
      <c r="B10">
        <v>6</v>
      </c>
      <c r="C10">
        <f>VLOOKUP(A10,Bezirke!A:B,2,0)</f>
        <v>1</v>
      </c>
    </row>
    <row r="11" spans="1:3" x14ac:dyDescent="0.3">
      <c r="A11" t="s">
        <v>290</v>
      </c>
      <c r="B11">
        <v>6.29</v>
      </c>
      <c r="C11">
        <f>VLOOKUP(A11,Bezirke!A:B,2,0)</f>
        <v>7</v>
      </c>
    </row>
    <row r="12" spans="1:3" x14ac:dyDescent="0.3">
      <c r="A12" t="s">
        <v>228</v>
      </c>
      <c r="B12">
        <v>7</v>
      </c>
      <c r="C12">
        <f>VLOOKUP(A12,Bezirke!A:B,2,0)</f>
        <v>8</v>
      </c>
    </row>
    <row r="13" spans="1:3" x14ac:dyDescent="0.3">
      <c r="A13" t="s">
        <v>247</v>
      </c>
      <c r="B13">
        <v>7.86</v>
      </c>
      <c r="C13">
        <f>VLOOKUP(A13,Bezirke!A:B,2,0)</f>
        <v>7</v>
      </c>
    </row>
    <row r="14" spans="1:3" x14ac:dyDescent="0.3">
      <c r="A14" t="s">
        <v>225</v>
      </c>
      <c r="B14">
        <v>8</v>
      </c>
      <c r="C14">
        <f>VLOOKUP(A14,Bezirke!A:B,2,0)</f>
        <v>8</v>
      </c>
    </row>
    <row r="15" spans="1:3" x14ac:dyDescent="0.3">
      <c r="A15" t="s">
        <v>322</v>
      </c>
      <c r="B15">
        <v>9</v>
      </c>
      <c r="C15">
        <f>VLOOKUP(A15,Bezirke!A:B,2,0)</f>
        <v>8</v>
      </c>
    </row>
    <row r="16" spans="1:3" x14ac:dyDescent="0.3">
      <c r="A16" t="s">
        <v>242</v>
      </c>
      <c r="B16">
        <v>9.43</v>
      </c>
      <c r="C16">
        <f>VLOOKUP(A16,Bezirke!A:B,2,0)</f>
        <v>7</v>
      </c>
    </row>
    <row r="17" spans="1:3" x14ac:dyDescent="0.3">
      <c r="A17" t="s">
        <v>325</v>
      </c>
      <c r="B17">
        <v>10</v>
      </c>
      <c r="C17">
        <f>VLOOKUP(A17,Bezirke!A:B,2,0)</f>
        <v>8</v>
      </c>
    </row>
    <row r="18" spans="1:3" x14ac:dyDescent="0.3">
      <c r="A18" t="s">
        <v>382</v>
      </c>
      <c r="B18">
        <v>11</v>
      </c>
      <c r="C18">
        <f>VLOOKUP(A18,Bezirke!A:B,2,0)</f>
        <v>7</v>
      </c>
    </row>
    <row r="19" spans="1:3" x14ac:dyDescent="0.3">
      <c r="A19" t="s">
        <v>320</v>
      </c>
      <c r="B19">
        <v>11</v>
      </c>
      <c r="C19">
        <f>VLOOKUP(A19,Bezirke!A:B,2,0)</f>
        <v>8</v>
      </c>
    </row>
    <row r="20" spans="1:3" x14ac:dyDescent="0.3">
      <c r="A20" t="s">
        <v>326</v>
      </c>
      <c r="B20">
        <v>12</v>
      </c>
      <c r="C20">
        <f>VLOOKUP(A20,Bezirke!A:B,2,0)</f>
        <v>8</v>
      </c>
    </row>
    <row r="21" spans="1:3" x14ac:dyDescent="0.3">
      <c r="A21" t="s">
        <v>307</v>
      </c>
      <c r="B21">
        <v>12.57</v>
      </c>
      <c r="C21">
        <f>VLOOKUP(A21,Bezirke!A:B,2,0)</f>
        <v>7</v>
      </c>
    </row>
    <row r="22" spans="1:3" x14ac:dyDescent="0.3">
      <c r="A22" t="s">
        <v>321</v>
      </c>
      <c r="B22">
        <v>13</v>
      </c>
      <c r="C22">
        <f>VLOOKUP(A22,Bezirke!A:B,2,0)</f>
        <v>8</v>
      </c>
    </row>
    <row r="23" spans="1:3" x14ac:dyDescent="0.3">
      <c r="A23" t="s">
        <v>323</v>
      </c>
      <c r="B23">
        <v>14</v>
      </c>
      <c r="C23">
        <f>VLOOKUP(A23,Bezirke!A:B,2,0)</f>
        <v>8</v>
      </c>
    </row>
    <row r="24" spans="1:3" x14ac:dyDescent="0.3">
      <c r="A24" t="s">
        <v>381</v>
      </c>
      <c r="B24">
        <v>14.14</v>
      </c>
      <c r="C24">
        <f>VLOOKUP(A24,Bezirke!A:B,2,0)</f>
        <v>7</v>
      </c>
    </row>
    <row r="25" spans="1:3" x14ac:dyDescent="0.3">
      <c r="A25" t="s">
        <v>302</v>
      </c>
      <c r="B25">
        <v>15</v>
      </c>
      <c r="C25">
        <f>VLOOKUP(A25,Bezirke!A:B,2,0)</f>
        <v>8</v>
      </c>
    </row>
    <row r="26" spans="1:3" x14ac:dyDescent="0.3">
      <c r="A26" t="s">
        <v>301</v>
      </c>
      <c r="B26">
        <v>15.71</v>
      </c>
      <c r="C26">
        <f>VLOOKUP(A26,Bezirke!A:B,2,0)</f>
        <v>7</v>
      </c>
    </row>
    <row r="27" spans="1:3" x14ac:dyDescent="0.3">
      <c r="A27" t="s">
        <v>310</v>
      </c>
      <c r="B27">
        <v>16</v>
      </c>
      <c r="C27">
        <f>VLOOKUP(A27,Bezirke!A:B,2,0)</f>
        <v>8</v>
      </c>
    </row>
    <row r="28" spans="1:3" x14ac:dyDescent="0.3">
      <c r="A28" t="s">
        <v>309</v>
      </c>
      <c r="B28">
        <v>17</v>
      </c>
      <c r="C28">
        <f>VLOOKUP(A28,Bezirke!A:B,2,0)</f>
        <v>8</v>
      </c>
    </row>
    <row r="29" spans="1:3" x14ac:dyDescent="0.3">
      <c r="A29" t="s">
        <v>378</v>
      </c>
      <c r="B29">
        <v>17.29</v>
      </c>
      <c r="C29">
        <f>VLOOKUP(A29,Bezirke!A:B,2,0)</f>
        <v>7</v>
      </c>
    </row>
    <row r="30" spans="1:3" x14ac:dyDescent="0.3">
      <c r="A30" t="s">
        <v>324</v>
      </c>
      <c r="B30">
        <v>18</v>
      </c>
      <c r="C30">
        <f>VLOOKUP(A30,Bezirke!A:B,2,0)</f>
        <v>8</v>
      </c>
    </row>
    <row r="31" spans="1:3" x14ac:dyDescent="0.3">
      <c r="A31" t="s">
        <v>306</v>
      </c>
      <c r="B31">
        <v>18.86</v>
      </c>
      <c r="C31">
        <f>VLOOKUP(A31,Bezirke!A:B,2,0)</f>
        <v>7</v>
      </c>
    </row>
    <row r="32" spans="1:3" x14ac:dyDescent="0.3">
      <c r="A32" t="s">
        <v>328</v>
      </c>
      <c r="B32">
        <v>19</v>
      </c>
      <c r="C32">
        <f>VLOOKUP(A32,Bezirke!A:B,2,0)</f>
        <v>8</v>
      </c>
    </row>
    <row r="33" spans="1:3" x14ac:dyDescent="0.3">
      <c r="A33" t="s">
        <v>263</v>
      </c>
      <c r="B33">
        <v>20</v>
      </c>
      <c r="C33">
        <f>VLOOKUP(A33,Bezirke!A:B,2,0)</f>
        <v>8</v>
      </c>
    </row>
    <row r="34" spans="1:3" x14ac:dyDescent="0.3">
      <c r="A34" t="s">
        <v>304</v>
      </c>
      <c r="B34">
        <v>20.43</v>
      </c>
      <c r="C34">
        <f>VLOOKUP(A34,Bezirke!A:B,2,0)</f>
        <v>7</v>
      </c>
    </row>
    <row r="35" spans="1:3" x14ac:dyDescent="0.3">
      <c r="A35" t="s">
        <v>311</v>
      </c>
      <c r="B35">
        <v>21</v>
      </c>
      <c r="C35">
        <f>VLOOKUP(A35,Bezirke!A:B,2,0)</f>
        <v>8</v>
      </c>
    </row>
    <row r="36" spans="1:3" x14ac:dyDescent="0.3">
      <c r="A36" t="s">
        <v>245</v>
      </c>
      <c r="B36">
        <v>22</v>
      </c>
      <c r="C36">
        <f>VLOOKUP(A36,Bezirke!A:B,2,0)</f>
        <v>7</v>
      </c>
    </row>
    <row r="37" spans="1:3" x14ac:dyDescent="0.3">
      <c r="A37" t="s">
        <v>330</v>
      </c>
      <c r="B37">
        <v>22</v>
      </c>
      <c r="C37">
        <f>VLOOKUP(A37,Bezirke!A:B,2,0)</f>
        <v>8</v>
      </c>
    </row>
    <row r="38" spans="1:3" x14ac:dyDescent="0.3">
      <c r="A38" t="s">
        <v>331</v>
      </c>
      <c r="B38">
        <v>23</v>
      </c>
      <c r="C38">
        <f>VLOOKUP(A38,Bezirke!A:B,2,0)</f>
        <v>8</v>
      </c>
    </row>
    <row r="39" spans="1:3" x14ac:dyDescent="0.3">
      <c r="A39" t="s">
        <v>380</v>
      </c>
      <c r="B39">
        <v>23.57</v>
      </c>
      <c r="C39">
        <f>VLOOKUP(A39,Bezirke!A:B,2,0)</f>
        <v>7</v>
      </c>
    </row>
    <row r="40" spans="1:3" x14ac:dyDescent="0.3">
      <c r="A40" t="s">
        <v>235</v>
      </c>
      <c r="B40">
        <v>24</v>
      </c>
      <c r="C40">
        <f>VLOOKUP(A40,Bezirke!A:B,2,0)</f>
        <v>8</v>
      </c>
    </row>
    <row r="41" spans="1:3" x14ac:dyDescent="0.3">
      <c r="A41" t="s">
        <v>327</v>
      </c>
      <c r="B41">
        <v>25</v>
      </c>
      <c r="C41">
        <f>VLOOKUP(A41,Bezirke!A:B,2,0)</f>
        <v>8</v>
      </c>
    </row>
    <row r="42" spans="1:3" x14ac:dyDescent="0.3">
      <c r="A42" t="s">
        <v>303</v>
      </c>
      <c r="B42">
        <v>25.14</v>
      </c>
      <c r="C42">
        <f>VLOOKUP(A42,Bezirke!A:B,2,0)</f>
        <v>7</v>
      </c>
    </row>
    <row r="43" spans="1:3" x14ac:dyDescent="0.3">
      <c r="A43" t="s">
        <v>336</v>
      </c>
      <c r="B43">
        <v>26</v>
      </c>
      <c r="C43">
        <f>VLOOKUP(A43,Bezirke!A:B,2,0)</f>
        <v>8</v>
      </c>
    </row>
    <row r="44" spans="1:3" x14ac:dyDescent="0.3">
      <c r="A44" t="s">
        <v>379</v>
      </c>
      <c r="B44">
        <v>26.71</v>
      </c>
      <c r="C44">
        <f>VLOOKUP(A44,Bezirke!A:B,2,0)</f>
        <v>7</v>
      </c>
    </row>
    <row r="45" spans="1:3" x14ac:dyDescent="0.3">
      <c r="A45" t="s">
        <v>313</v>
      </c>
      <c r="B45">
        <v>27</v>
      </c>
      <c r="C45">
        <f>VLOOKUP(A45,Bezirke!A:B,2,0)</f>
        <v>8</v>
      </c>
    </row>
    <row r="46" spans="1:3" x14ac:dyDescent="0.3">
      <c r="A46" t="s">
        <v>266</v>
      </c>
      <c r="B46">
        <v>28</v>
      </c>
      <c r="C46">
        <f>VLOOKUP(A46,Bezirke!A:B,2,0)</f>
        <v>8</v>
      </c>
    </row>
    <row r="47" spans="1:3" x14ac:dyDescent="0.3">
      <c r="A47" t="s">
        <v>243</v>
      </c>
      <c r="B47">
        <v>28.29</v>
      </c>
      <c r="C47">
        <f>VLOOKUP(A47,Bezirke!A:B,2,0)</f>
        <v>7</v>
      </c>
    </row>
    <row r="48" spans="1:3" x14ac:dyDescent="0.3">
      <c r="A48" t="s">
        <v>333</v>
      </c>
      <c r="B48">
        <v>29</v>
      </c>
      <c r="C48">
        <f>VLOOKUP(A48,Bezirke!A:B,2,0)</f>
        <v>8</v>
      </c>
    </row>
    <row r="49" spans="1:3" x14ac:dyDescent="0.3">
      <c r="A49" t="s">
        <v>305</v>
      </c>
      <c r="B49">
        <v>29.86</v>
      </c>
      <c r="C49">
        <f>VLOOKUP(A49,Bezirke!A:B,2,0)</f>
        <v>7</v>
      </c>
    </row>
    <row r="50" spans="1:3" x14ac:dyDescent="0.3">
      <c r="A50" t="s">
        <v>329</v>
      </c>
      <c r="B50">
        <v>30</v>
      </c>
      <c r="C50">
        <f>VLOOKUP(A50,Bezirke!A:B,2,0)</f>
        <v>8</v>
      </c>
    </row>
    <row r="51" spans="1:3" x14ac:dyDescent="0.3">
      <c r="A51" t="s">
        <v>332</v>
      </c>
      <c r="B51">
        <v>31</v>
      </c>
      <c r="C51">
        <f>VLOOKUP(A51,Bezirke!A:B,2,0)</f>
        <v>8</v>
      </c>
    </row>
    <row r="52" spans="1:3" x14ac:dyDescent="0.3">
      <c r="A52" t="s">
        <v>392</v>
      </c>
      <c r="B52">
        <v>31.43</v>
      </c>
      <c r="C52">
        <f>VLOOKUP(A52,Bezirke!A:B,2,0)</f>
        <v>7</v>
      </c>
    </row>
    <row r="53" spans="1:3" x14ac:dyDescent="0.3">
      <c r="A53" t="s">
        <v>343</v>
      </c>
      <c r="B53">
        <v>32</v>
      </c>
      <c r="C53">
        <f>VLOOKUP(A53,Bezirke!A:B,2,0)</f>
        <v>8</v>
      </c>
    </row>
    <row r="54" spans="1:3" x14ac:dyDescent="0.3">
      <c r="A54" t="s">
        <v>389</v>
      </c>
      <c r="B54">
        <v>33</v>
      </c>
      <c r="C54">
        <f>VLOOKUP(A54,Bezirke!A:B,2,0)</f>
        <v>7</v>
      </c>
    </row>
    <row r="55" spans="1:3" x14ac:dyDescent="0.3">
      <c r="A55" t="s">
        <v>345</v>
      </c>
      <c r="B55">
        <v>33</v>
      </c>
      <c r="C55">
        <f>VLOOKUP(A55,Bezirke!A:B,2,0)</f>
        <v>8</v>
      </c>
    </row>
    <row r="56" spans="1:3" x14ac:dyDescent="0.3">
      <c r="A56" t="s">
        <v>335</v>
      </c>
      <c r="B56">
        <v>34</v>
      </c>
      <c r="C56">
        <f>VLOOKUP(A56,Bezirke!A:B,2,0)</f>
        <v>8</v>
      </c>
    </row>
    <row r="57" spans="1:3" x14ac:dyDescent="0.3">
      <c r="A57" t="s">
        <v>384</v>
      </c>
      <c r="B57">
        <v>34.57</v>
      </c>
      <c r="C57">
        <f>VLOOKUP(A57,Bezirke!A:B,2,0)</f>
        <v>7</v>
      </c>
    </row>
    <row r="58" spans="1:3" x14ac:dyDescent="0.3">
      <c r="A58" t="s">
        <v>334</v>
      </c>
      <c r="B58">
        <v>35</v>
      </c>
      <c r="C58">
        <f>VLOOKUP(A58,Bezirke!A:B,2,0)</f>
        <v>8</v>
      </c>
    </row>
    <row r="59" spans="1:3" x14ac:dyDescent="0.3">
      <c r="A59" t="s">
        <v>344</v>
      </c>
      <c r="B59">
        <v>36</v>
      </c>
      <c r="C59">
        <f>VLOOKUP(A59,Bezirke!A:B,2,0)</f>
        <v>8</v>
      </c>
    </row>
    <row r="60" spans="1:3" x14ac:dyDescent="0.3">
      <c r="A60" t="s">
        <v>395</v>
      </c>
      <c r="B60">
        <v>36.14</v>
      </c>
      <c r="C60">
        <f>VLOOKUP(A60,Bezirke!A:B,2,0)</f>
        <v>7</v>
      </c>
    </row>
    <row r="61" spans="1:3" x14ac:dyDescent="0.3">
      <c r="A61" t="s">
        <v>338</v>
      </c>
      <c r="B61">
        <v>37</v>
      </c>
      <c r="C61">
        <f>VLOOKUP(A61,Bezirke!A:B,2,0)</f>
        <v>8</v>
      </c>
    </row>
    <row r="62" spans="1:3" x14ac:dyDescent="0.3">
      <c r="A62" t="s">
        <v>391</v>
      </c>
      <c r="B62">
        <v>37.71</v>
      </c>
      <c r="C62">
        <f>VLOOKUP(A62,Bezirke!A:B,2,0)</f>
        <v>7</v>
      </c>
    </row>
    <row r="63" spans="1:3" x14ac:dyDescent="0.3">
      <c r="A63" t="s">
        <v>342</v>
      </c>
      <c r="B63">
        <v>38</v>
      </c>
      <c r="C63">
        <f>VLOOKUP(A63,Bezirke!A:B,2,0)</f>
        <v>8</v>
      </c>
    </row>
    <row r="64" spans="1:3" x14ac:dyDescent="0.3">
      <c r="A64" t="s">
        <v>314</v>
      </c>
      <c r="B64">
        <v>39</v>
      </c>
      <c r="C64">
        <f>VLOOKUP(A64,Bezirke!A:B,2,0)</f>
        <v>8</v>
      </c>
    </row>
    <row r="65" spans="1:3" x14ac:dyDescent="0.3">
      <c r="A65" t="s">
        <v>386</v>
      </c>
      <c r="B65">
        <v>39.29</v>
      </c>
      <c r="C65">
        <f>VLOOKUP(A65,Bezirke!A:B,2,0)</f>
        <v>7</v>
      </c>
    </row>
    <row r="66" spans="1:3" x14ac:dyDescent="0.3">
      <c r="A66" t="s">
        <v>339</v>
      </c>
      <c r="B66">
        <v>40</v>
      </c>
      <c r="C66">
        <f>VLOOKUP(A66,Bezirke!A:B,2,0)</f>
        <v>8</v>
      </c>
    </row>
    <row r="67" spans="1:3" x14ac:dyDescent="0.3">
      <c r="A67" t="s">
        <v>388</v>
      </c>
      <c r="B67">
        <v>40.86</v>
      </c>
      <c r="C67">
        <f>VLOOKUP(A67,Bezirke!A:B,2,0)</f>
        <v>7</v>
      </c>
    </row>
    <row r="68" spans="1:3" x14ac:dyDescent="0.3">
      <c r="A68" t="s">
        <v>346</v>
      </c>
      <c r="B68">
        <v>41</v>
      </c>
      <c r="C68">
        <f>VLOOKUP(A68,Bezirke!A:B,2,0)</f>
        <v>8</v>
      </c>
    </row>
    <row r="69" spans="1:3" x14ac:dyDescent="0.3">
      <c r="A69" t="s">
        <v>349</v>
      </c>
      <c r="B69">
        <v>42</v>
      </c>
      <c r="C69">
        <f>VLOOKUP(A69,Bezirke!A:B,2,0)</f>
        <v>8</v>
      </c>
    </row>
    <row r="70" spans="1:3" x14ac:dyDescent="0.3">
      <c r="A70" t="s">
        <v>394</v>
      </c>
      <c r="B70">
        <v>42.43</v>
      </c>
      <c r="C70">
        <f>VLOOKUP(A70,Bezirke!A:B,2,0)</f>
        <v>7</v>
      </c>
    </row>
    <row r="71" spans="1:3" x14ac:dyDescent="0.3">
      <c r="A71" t="s">
        <v>337</v>
      </c>
      <c r="B71">
        <v>43</v>
      </c>
      <c r="C71">
        <f>VLOOKUP(A71,Bezirke!A:B,2,0)</f>
        <v>8</v>
      </c>
    </row>
    <row r="72" spans="1:3" x14ac:dyDescent="0.3">
      <c r="A72" t="s">
        <v>387</v>
      </c>
      <c r="B72">
        <v>44</v>
      </c>
      <c r="C72">
        <f>VLOOKUP(A72,Bezirke!A:B,2,0)</f>
        <v>7</v>
      </c>
    </row>
    <row r="73" spans="1:3" x14ac:dyDescent="0.3">
      <c r="A73" t="s">
        <v>347</v>
      </c>
      <c r="B73">
        <v>44</v>
      </c>
      <c r="C73">
        <f>VLOOKUP(A73,Bezirke!A:B,2,0)</f>
        <v>8</v>
      </c>
    </row>
    <row r="74" spans="1:3" x14ac:dyDescent="0.3">
      <c r="A74" t="s">
        <v>350</v>
      </c>
      <c r="B74">
        <v>45</v>
      </c>
      <c r="C74">
        <f>VLOOKUP(A74,Bezirke!A:B,2,0)</f>
        <v>8</v>
      </c>
    </row>
    <row r="75" spans="1:3" x14ac:dyDescent="0.3">
      <c r="A75" t="s">
        <v>393</v>
      </c>
      <c r="B75">
        <v>45.57</v>
      </c>
      <c r="C75">
        <f>VLOOKUP(A75,Bezirke!A:B,2,0)</f>
        <v>7</v>
      </c>
    </row>
    <row r="76" spans="1:3" x14ac:dyDescent="0.3">
      <c r="A76" t="s">
        <v>362</v>
      </c>
      <c r="B76">
        <v>46</v>
      </c>
      <c r="C76">
        <f>VLOOKUP(A76,Bezirke!A:B,2,0)</f>
        <v>8</v>
      </c>
    </row>
    <row r="77" spans="1:3" x14ac:dyDescent="0.3">
      <c r="A77" t="s">
        <v>367</v>
      </c>
      <c r="B77">
        <v>47</v>
      </c>
      <c r="C77">
        <f>VLOOKUP(A77,Bezirke!A:B,2,0)</f>
        <v>8</v>
      </c>
    </row>
    <row r="78" spans="1:3" x14ac:dyDescent="0.3">
      <c r="A78" t="s">
        <v>385</v>
      </c>
      <c r="B78">
        <v>47.14</v>
      </c>
      <c r="C78">
        <f>VLOOKUP(A78,Bezirke!A:B,2,0)</f>
        <v>7</v>
      </c>
    </row>
    <row r="79" spans="1:3" x14ac:dyDescent="0.3">
      <c r="A79" t="s">
        <v>240</v>
      </c>
      <c r="B79">
        <v>48</v>
      </c>
      <c r="C79">
        <f>VLOOKUP(A79,Bezirke!A:B,2,0)</f>
        <v>8</v>
      </c>
    </row>
    <row r="80" spans="1:3" x14ac:dyDescent="0.3">
      <c r="A80" t="s">
        <v>396</v>
      </c>
      <c r="B80">
        <v>48.71</v>
      </c>
      <c r="C80">
        <f>VLOOKUP(A80,Bezirke!A:B,2,0)</f>
        <v>7</v>
      </c>
    </row>
    <row r="81" spans="1:3" x14ac:dyDescent="0.3">
      <c r="A81" t="s">
        <v>340</v>
      </c>
      <c r="B81">
        <v>49</v>
      </c>
      <c r="C81">
        <f>VLOOKUP(A81,Bezirke!A:B,2,0)</f>
        <v>8</v>
      </c>
    </row>
    <row r="82" spans="1:3" x14ac:dyDescent="0.3">
      <c r="A82" t="s">
        <v>370</v>
      </c>
      <c r="B82">
        <v>50</v>
      </c>
      <c r="C82">
        <f>VLOOKUP(A82,Bezirke!A:B,2,0)</f>
        <v>8</v>
      </c>
    </row>
    <row r="83" spans="1:3" x14ac:dyDescent="0.3">
      <c r="A83" t="s">
        <v>390</v>
      </c>
      <c r="B83">
        <v>50.29</v>
      </c>
      <c r="C83">
        <f>VLOOKUP(A83,Bezirke!A:B,2,0)</f>
        <v>7</v>
      </c>
    </row>
    <row r="84" spans="1:3" x14ac:dyDescent="0.3">
      <c r="A84" t="s">
        <v>361</v>
      </c>
      <c r="B84">
        <v>51</v>
      </c>
      <c r="C84">
        <f>VLOOKUP(A84,Bezirke!A:B,2,0)</f>
        <v>8</v>
      </c>
    </row>
    <row r="85" spans="1:3" x14ac:dyDescent="0.3">
      <c r="A85" t="s">
        <v>315</v>
      </c>
      <c r="B85">
        <v>51.86</v>
      </c>
      <c r="C85">
        <f>VLOOKUP(A85,Bezirke!A:B,2,0)</f>
        <v>7</v>
      </c>
    </row>
    <row r="86" spans="1:3" x14ac:dyDescent="0.3">
      <c r="A86" t="s">
        <v>368</v>
      </c>
      <c r="B86">
        <v>52</v>
      </c>
      <c r="C86">
        <f>VLOOKUP(A86,Bezirke!A:B,2,0)</f>
        <v>8</v>
      </c>
    </row>
    <row r="87" spans="1:3" x14ac:dyDescent="0.3">
      <c r="A87" t="s">
        <v>372</v>
      </c>
      <c r="B87">
        <v>53</v>
      </c>
      <c r="C87">
        <f>VLOOKUP(A87,Bezirke!A:B,2,0)</f>
        <v>8</v>
      </c>
    </row>
    <row r="88" spans="1:3" x14ac:dyDescent="0.3">
      <c r="A88" t="s">
        <v>404</v>
      </c>
      <c r="B88">
        <v>53.43</v>
      </c>
      <c r="C88">
        <f>VLOOKUP(A88,Bezirke!A:B,2,0)</f>
        <v>7</v>
      </c>
    </row>
    <row r="89" spans="1:3" x14ac:dyDescent="0.3">
      <c r="A89" t="s">
        <v>360</v>
      </c>
      <c r="B89">
        <v>54</v>
      </c>
      <c r="C89">
        <f>VLOOKUP(A89,Bezirke!A:B,2,0)</f>
        <v>8</v>
      </c>
    </row>
    <row r="90" spans="1:3" x14ac:dyDescent="0.3">
      <c r="A90" t="s">
        <v>397</v>
      </c>
      <c r="B90">
        <v>55</v>
      </c>
      <c r="C90">
        <f>VLOOKUP(A90,Bezirke!A:B,2,0)</f>
        <v>7</v>
      </c>
    </row>
    <row r="91" spans="1:3" x14ac:dyDescent="0.3">
      <c r="A91" t="s">
        <v>354</v>
      </c>
      <c r="B91">
        <v>55</v>
      </c>
      <c r="C91">
        <f>VLOOKUP(A91,Bezirke!A:B,2,0)</f>
        <v>8</v>
      </c>
    </row>
    <row r="92" spans="1:3" x14ac:dyDescent="0.3">
      <c r="A92" t="s">
        <v>359</v>
      </c>
      <c r="B92">
        <v>56</v>
      </c>
      <c r="C92">
        <f>VLOOKUP(A92,Bezirke!A:B,2,0)</f>
        <v>8</v>
      </c>
    </row>
    <row r="93" spans="1:3" x14ac:dyDescent="0.3">
      <c r="A93" t="s">
        <v>400</v>
      </c>
      <c r="B93">
        <v>56.57</v>
      </c>
      <c r="C93">
        <f>VLOOKUP(A93,Bezirke!A:B,2,0)</f>
        <v>7</v>
      </c>
    </row>
    <row r="94" spans="1:3" x14ac:dyDescent="0.3">
      <c r="A94" t="s">
        <v>352</v>
      </c>
      <c r="B94">
        <v>57</v>
      </c>
      <c r="C94">
        <f>VLOOKUP(A94,Bezirke!A:B,2,0)</f>
        <v>8</v>
      </c>
    </row>
    <row r="95" spans="1:3" x14ac:dyDescent="0.3">
      <c r="A95" t="s">
        <v>355</v>
      </c>
      <c r="B95">
        <v>58</v>
      </c>
      <c r="C95">
        <f>VLOOKUP(A95,Bezirke!A:B,2,0)</f>
        <v>8</v>
      </c>
    </row>
    <row r="96" spans="1:3" x14ac:dyDescent="0.3">
      <c r="A96" t="s">
        <v>408</v>
      </c>
      <c r="B96">
        <v>58.14</v>
      </c>
      <c r="C96">
        <f>VLOOKUP(A96,Bezirke!A:B,2,0)</f>
        <v>7</v>
      </c>
    </row>
    <row r="97" spans="1:3" x14ac:dyDescent="0.3">
      <c r="A97" t="s">
        <v>358</v>
      </c>
      <c r="B97">
        <v>59</v>
      </c>
      <c r="C97">
        <f>VLOOKUP(A97,Bezirke!A:B,2,0)</f>
        <v>8</v>
      </c>
    </row>
    <row r="98" spans="1:3" x14ac:dyDescent="0.3">
      <c r="A98" t="s">
        <v>398</v>
      </c>
      <c r="B98">
        <v>59.71</v>
      </c>
      <c r="C98">
        <f>VLOOKUP(A98,Bezirke!A:B,2,0)</f>
        <v>7</v>
      </c>
    </row>
    <row r="99" spans="1:3" x14ac:dyDescent="0.3">
      <c r="A99" t="s">
        <v>351</v>
      </c>
      <c r="B99">
        <v>60</v>
      </c>
      <c r="C99">
        <f>VLOOKUP(A99,Bezirke!A:B,2,0)</f>
        <v>8</v>
      </c>
    </row>
    <row r="100" spans="1:3" x14ac:dyDescent="0.3">
      <c r="A100" t="s">
        <v>364</v>
      </c>
      <c r="B100">
        <v>61</v>
      </c>
      <c r="C100">
        <f>VLOOKUP(A100,Bezirke!A:B,2,0)</f>
        <v>8</v>
      </c>
    </row>
    <row r="101" spans="1:3" x14ac:dyDescent="0.3">
      <c r="A101" t="s">
        <v>405</v>
      </c>
      <c r="B101">
        <v>61.29</v>
      </c>
      <c r="C101">
        <f>VLOOKUP(A101,Bezirke!A:B,2,0)</f>
        <v>7</v>
      </c>
    </row>
    <row r="102" spans="1:3" x14ac:dyDescent="0.3">
      <c r="A102" t="s">
        <v>357</v>
      </c>
      <c r="B102">
        <v>62</v>
      </c>
      <c r="C102">
        <f>VLOOKUP(A102,Bezirke!A:B,2,0)</f>
        <v>8</v>
      </c>
    </row>
    <row r="103" spans="1:3" x14ac:dyDescent="0.3">
      <c r="A103" t="s">
        <v>399</v>
      </c>
      <c r="B103">
        <v>62.86</v>
      </c>
      <c r="C103">
        <f>VLOOKUP(A103,Bezirke!A:B,2,0)</f>
        <v>7</v>
      </c>
    </row>
    <row r="104" spans="1:3" x14ac:dyDescent="0.3">
      <c r="A104" t="s">
        <v>369</v>
      </c>
      <c r="B104">
        <v>63</v>
      </c>
      <c r="C104">
        <f>VLOOKUP(A104,Bezirke!A:B,2,0)</f>
        <v>8</v>
      </c>
    </row>
    <row r="105" spans="1:3" x14ac:dyDescent="0.3">
      <c r="A105" t="s">
        <v>353</v>
      </c>
      <c r="B105">
        <v>64</v>
      </c>
      <c r="C105">
        <f>VLOOKUP(A105,Bezirke!A:B,2,0)</f>
        <v>8</v>
      </c>
    </row>
    <row r="106" spans="1:3" x14ac:dyDescent="0.3">
      <c r="A106" t="s">
        <v>407</v>
      </c>
      <c r="B106">
        <v>64.430000000000007</v>
      </c>
      <c r="C106">
        <f>VLOOKUP(A106,Bezirke!A:B,2,0)</f>
        <v>7</v>
      </c>
    </row>
    <row r="107" spans="1:3" x14ac:dyDescent="0.3">
      <c r="A107" t="s">
        <v>363</v>
      </c>
      <c r="B107">
        <v>65</v>
      </c>
      <c r="C107">
        <f>VLOOKUP(A107,Bezirke!A:B,2,0)</f>
        <v>8</v>
      </c>
    </row>
    <row r="108" spans="1:3" x14ac:dyDescent="0.3">
      <c r="A108" t="s">
        <v>403</v>
      </c>
      <c r="B108">
        <v>66</v>
      </c>
      <c r="C108">
        <f>VLOOKUP(A108,Bezirke!A:B,2,0)</f>
        <v>7</v>
      </c>
    </row>
    <row r="109" spans="1:3" x14ac:dyDescent="0.3">
      <c r="A109" t="s">
        <v>365</v>
      </c>
      <c r="B109">
        <v>66</v>
      </c>
      <c r="C109">
        <f>VLOOKUP(A109,Bezirke!A:B,2,0)</f>
        <v>8</v>
      </c>
    </row>
    <row r="110" spans="1:3" x14ac:dyDescent="0.3">
      <c r="A110" t="s">
        <v>371</v>
      </c>
      <c r="B110">
        <v>67</v>
      </c>
      <c r="C110">
        <f>VLOOKUP(A110,Bezirke!A:B,2,0)</f>
        <v>8</v>
      </c>
    </row>
    <row r="111" spans="1:3" x14ac:dyDescent="0.3">
      <c r="A111" t="s">
        <v>406</v>
      </c>
      <c r="B111">
        <v>67.569999999999993</v>
      </c>
      <c r="C111">
        <f>VLOOKUP(A111,Bezirke!A:B,2,0)</f>
        <v>7</v>
      </c>
    </row>
    <row r="112" spans="1:3" x14ac:dyDescent="0.3">
      <c r="A112" t="s">
        <v>366</v>
      </c>
      <c r="B112">
        <v>68</v>
      </c>
      <c r="C112">
        <f>VLOOKUP(A112,Bezirke!A:B,2,0)</f>
        <v>8</v>
      </c>
    </row>
    <row r="113" spans="1:3" x14ac:dyDescent="0.3">
      <c r="A113" t="s">
        <v>402</v>
      </c>
      <c r="B113">
        <v>69.14</v>
      </c>
      <c r="C113">
        <f>VLOOKUP(A113,Bezirke!A:B,2,0)</f>
        <v>7</v>
      </c>
    </row>
    <row r="114" spans="1:3" x14ac:dyDescent="0.3">
      <c r="A114" t="s">
        <v>308</v>
      </c>
      <c r="B114">
        <v>70.709999999999994</v>
      </c>
      <c r="C114">
        <f>VLOOKUP(A114,Bezirke!A:B,2,0)</f>
        <v>7</v>
      </c>
    </row>
    <row r="115" spans="1:3" x14ac:dyDescent="0.3">
      <c r="A115" t="s">
        <v>401</v>
      </c>
      <c r="B115">
        <v>72.290000000000006</v>
      </c>
      <c r="C115">
        <f>VLOOKUP(A115,Bezirke!A:B,2,0)</f>
        <v>7</v>
      </c>
    </row>
  </sheetData>
  <sheetProtection algorithmName="SHA-512" hashValue="3irSlO6FTfQBA163rWrzTfzhUHXSGWLGpurcBp7S2MYu6GVN3GjRvbQSz0l7PmkxoHGsYxLPm54jjIAtlA3HIQ==" saltValue="9ODwWL7MyknnpFqpppdycw==" spinCount="100000" sheet="1" objects="1" scenarios="1" autoFilter="0"/>
  <autoFilter ref="A1:C119" xr:uid="{A627731E-E131-41AF-9B47-EDDD7A783FE4}"/>
  <sortState xmlns:xlrd2="http://schemas.microsoft.com/office/spreadsheetml/2017/richdata2" ref="A2:C115">
    <sortCondition ref="B2:B115"/>
  </sortState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1DD70-CBD0-4C33-8327-8D8576C2D426}">
  <sheetPr>
    <tabColor theme="9" tint="0.59999389629810485"/>
  </sheetPr>
  <dimension ref="A1:Q115"/>
  <sheetViews>
    <sheetView workbookViewId="0">
      <pane ySplit="3" topLeftCell="A12" activePane="bottomLeft" state="frozen"/>
      <selection activeCell="M4" sqref="M4"/>
      <selection pane="bottomLeft" activeCell="M4" sqref="M4"/>
    </sheetView>
  </sheetViews>
  <sheetFormatPr baseColWidth="10" defaultColWidth="8.88671875" defaultRowHeight="14.4" x14ac:dyDescent="0.3"/>
  <cols>
    <col min="1" max="1" width="6" customWidth="1"/>
    <col min="2" max="2" width="48" customWidth="1"/>
    <col min="3" max="7" width="6" customWidth="1"/>
    <col min="8" max="8" width="2" customWidth="1"/>
    <col min="9" max="10" width="6" customWidth="1"/>
    <col min="11" max="11" width="2" customWidth="1"/>
    <col min="12" max="12" width="6" customWidth="1"/>
    <col min="13" max="13" width="23.21875" bestFit="1" customWidth="1"/>
    <col min="14" max="14" width="11" customWidth="1"/>
    <col min="15" max="15" width="28.33203125" style="43" bestFit="1" customWidth="1"/>
    <col min="16" max="16" width="11" style="43" customWidth="1"/>
    <col min="17" max="17" width="11.44140625" style="43" customWidth="1"/>
  </cols>
  <sheetData>
    <row r="1" spans="1:15" ht="18" x14ac:dyDescent="0.35">
      <c r="A1" s="35" t="s">
        <v>319</v>
      </c>
      <c r="B1" s="34"/>
    </row>
    <row r="2" spans="1:15" ht="16.8" x14ac:dyDescent="0.3">
      <c r="A2" s="28" t="s">
        <v>212</v>
      </c>
    </row>
    <row r="3" spans="1:15" x14ac:dyDescent="0.3">
      <c r="A3" s="29" t="s">
        <v>590</v>
      </c>
    </row>
    <row r="6" spans="1:15" ht="15.6" x14ac:dyDescent="0.35">
      <c r="A6" s="37" t="s">
        <v>268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5" x14ac:dyDescent="0.3">
      <c r="A7" s="36"/>
      <c r="B7" s="36"/>
      <c r="C7" s="38" t="s">
        <v>214</v>
      </c>
      <c r="D7" s="38" t="s">
        <v>215</v>
      </c>
      <c r="E7" s="38" t="s">
        <v>216</v>
      </c>
      <c r="F7" s="38" t="s">
        <v>217</v>
      </c>
      <c r="G7" s="36"/>
      <c r="H7" s="39" t="s">
        <v>218</v>
      </c>
      <c r="I7" s="36"/>
      <c r="J7" s="36"/>
      <c r="K7" s="39" t="s">
        <v>219</v>
      </c>
      <c r="L7" s="36"/>
      <c r="M7" s="39" t="s">
        <v>414</v>
      </c>
    </row>
    <row r="8" spans="1:15" x14ac:dyDescent="0.3">
      <c r="A8" s="40">
        <v>1</v>
      </c>
      <c r="B8" s="36" t="s">
        <v>226</v>
      </c>
      <c r="C8" s="40">
        <v>24</v>
      </c>
      <c r="D8" s="40">
        <v>20</v>
      </c>
      <c r="E8" s="40">
        <v>1</v>
      </c>
      <c r="F8" s="40">
        <v>3</v>
      </c>
      <c r="G8" s="40">
        <v>726</v>
      </c>
      <c r="H8" s="36" t="s">
        <v>221</v>
      </c>
      <c r="I8" s="41">
        <v>587</v>
      </c>
      <c r="J8" s="40">
        <v>41</v>
      </c>
      <c r="K8" s="36" t="s">
        <v>221</v>
      </c>
      <c r="L8" s="41">
        <v>7</v>
      </c>
      <c r="M8" s="41" t="s">
        <v>415</v>
      </c>
      <c r="N8" t="str">
        <f>CONCATENATE(M8," ",,A8)</f>
        <v>OL 1</v>
      </c>
      <c r="O8" s="43" t="str">
        <f>+B8</f>
        <v>SG Heddesheim</v>
      </c>
    </row>
    <row r="9" spans="1:15" x14ac:dyDescent="0.3">
      <c r="A9" s="36">
        <v>2</v>
      </c>
      <c r="B9" s="36" t="s">
        <v>276</v>
      </c>
      <c r="C9" s="40">
        <v>24</v>
      </c>
      <c r="D9" s="40">
        <v>18</v>
      </c>
      <c r="E9" s="40">
        <v>3</v>
      </c>
      <c r="F9" s="40">
        <v>3</v>
      </c>
      <c r="G9" s="40">
        <v>671</v>
      </c>
      <c r="H9" s="36" t="s">
        <v>221</v>
      </c>
      <c r="I9" s="41">
        <v>592</v>
      </c>
      <c r="J9" s="40">
        <v>39</v>
      </c>
      <c r="K9" s="36" t="s">
        <v>221</v>
      </c>
      <c r="L9" s="41">
        <v>9</v>
      </c>
      <c r="M9" s="41" t="s">
        <v>415</v>
      </c>
      <c r="N9" t="str">
        <f t="shared" ref="N9:N21" si="0">CONCATENATE(M9," ",,A9)</f>
        <v>OL 2</v>
      </c>
      <c r="O9" s="43" t="str">
        <f t="shared" ref="O9:O38" si="1">+B9</f>
        <v>SG Pforzheim/Eutingen 2</v>
      </c>
    </row>
    <row r="10" spans="1:15" x14ac:dyDescent="0.3">
      <c r="A10" s="40">
        <v>3</v>
      </c>
      <c r="B10" s="36" t="s">
        <v>227</v>
      </c>
      <c r="C10" s="40">
        <v>24</v>
      </c>
      <c r="D10" s="40">
        <v>15</v>
      </c>
      <c r="E10" s="40">
        <v>5</v>
      </c>
      <c r="F10" s="40">
        <v>4</v>
      </c>
      <c r="G10" s="40">
        <v>714</v>
      </c>
      <c r="H10" s="36" t="s">
        <v>221</v>
      </c>
      <c r="I10" s="41">
        <v>661</v>
      </c>
      <c r="J10" s="40">
        <v>35</v>
      </c>
      <c r="K10" s="36" t="s">
        <v>221</v>
      </c>
      <c r="L10" s="41">
        <v>13</v>
      </c>
      <c r="M10" s="41" t="s">
        <v>415</v>
      </c>
      <c r="N10" t="str">
        <f t="shared" si="0"/>
        <v>OL 3</v>
      </c>
      <c r="O10" s="43" t="str">
        <f t="shared" si="1"/>
        <v>SG Heidelsheim/Helmsheim</v>
      </c>
    </row>
    <row r="11" spans="1:15" x14ac:dyDescent="0.3">
      <c r="A11" s="36">
        <v>4</v>
      </c>
      <c r="B11" s="36" t="s">
        <v>251</v>
      </c>
      <c r="C11" s="40">
        <v>24</v>
      </c>
      <c r="D11" s="40">
        <v>13</v>
      </c>
      <c r="E11" s="40">
        <v>2</v>
      </c>
      <c r="F11" s="40">
        <v>9</v>
      </c>
      <c r="G11" s="40">
        <v>684</v>
      </c>
      <c r="H11" s="36" t="s">
        <v>221</v>
      </c>
      <c r="I11" s="41">
        <v>668</v>
      </c>
      <c r="J11" s="40">
        <v>28</v>
      </c>
      <c r="K11" s="36" t="s">
        <v>221</v>
      </c>
      <c r="L11" s="41">
        <v>20</v>
      </c>
      <c r="M11" s="41" t="s">
        <v>415</v>
      </c>
      <c r="N11" t="str">
        <f t="shared" si="0"/>
        <v>OL 4</v>
      </c>
      <c r="O11" s="43" t="str">
        <f t="shared" si="1"/>
        <v>HSG Ettlingen</v>
      </c>
    </row>
    <row r="12" spans="1:15" x14ac:dyDescent="0.3">
      <c r="A12" s="40">
        <v>5</v>
      </c>
      <c r="B12" s="36" t="s">
        <v>269</v>
      </c>
      <c r="C12" s="40">
        <v>24</v>
      </c>
      <c r="D12" s="40">
        <v>11</v>
      </c>
      <c r="E12" s="40">
        <v>3</v>
      </c>
      <c r="F12" s="40">
        <v>10</v>
      </c>
      <c r="G12" s="40">
        <v>718</v>
      </c>
      <c r="H12" s="36" t="s">
        <v>221</v>
      </c>
      <c r="I12" s="41">
        <v>674</v>
      </c>
      <c r="J12" s="40">
        <v>23</v>
      </c>
      <c r="K12" s="36" t="s">
        <v>221</v>
      </c>
      <c r="L12" s="41">
        <v>23</v>
      </c>
      <c r="M12" s="41" t="s">
        <v>415</v>
      </c>
      <c r="N12" t="str">
        <f t="shared" si="0"/>
        <v>OL 5</v>
      </c>
      <c r="O12" s="43" t="str">
        <f t="shared" si="1"/>
        <v>TV Hardheim 1895</v>
      </c>
    </row>
    <row r="13" spans="1:15" x14ac:dyDescent="0.3">
      <c r="A13" s="40">
        <v>6</v>
      </c>
      <c r="B13" s="36" t="s">
        <v>229</v>
      </c>
      <c r="C13" s="40">
        <v>24</v>
      </c>
      <c r="D13" s="40">
        <v>11</v>
      </c>
      <c r="E13" s="40">
        <v>1</v>
      </c>
      <c r="F13" s="40">
        <v>12</v>
      </c>
      <c r="G13" s="40">
        <v>639</v>
      </c>
      <c r="H13" s="36" t="s">
        <v>221</v>
      </c>
      <c r="I13" s="41">
        <v>640</v>
      </c>
      <c r="J13" s="40">
        <v>23</v>
      </c>
      <c r="K13" s="36" t="s">
        <v>221</v>
      </c>
      <c r="L13" s="41">
        <v>25</v>
      </c>
      <c r="M13" s="41" t="s">
        <v>415</v>
      </c>
      <c r="N13" t="str">
        <f t="shared" si="0"/>
        <v>OL 6</v>
      </c>
      <c r="O13" s="43" t="str">
        <f t="shared" si="1"/>
        <v>TSG Wiesloch</v>
      </c>
    </row>
    <row r="14" spans="1:15" x14ac:dyDescent="0.3">
      <c r="A14" s="40">
        <v>7</v>
      </c>
      <c r="B14" s="36" t="s">
        <v>270</v>
      </c>
      <c r="C14" s="40">
        <v>24</v>
      </c>
      <c r="D14" s="40">
        <v>10</v>
      </c>
      <c r="E14" s="40">
        <v>3</v>
      </c>
      <c r="F14" s="40">
        <v>11</v>
      </c>
      <c r="G14" s="40">
        <v>666</v>
      </c>
      <c r="H14" s="36" t="s">
        <v>221</v>
      </c>
      <c r="I14" s="41">
        <v>643</v>
      </c>
      <c r="J14" s="40">
        <v>23</v>
      </c>
      <c r="K14" s="36" t="s">
        <v>221</v>
      </c>
      <c r="L14" s="41">
        <v>25</v>
      </c>
      <c r="M14" s="41" t="s">
        <v>415</v>
      </c>
      <c r="N14" t="str">
        <f t="shared" si="0"/>
        <v>OL 7</v>
      </c>
      <c r="O14" s="43" t="str">
        <f t="shared" si="1"/>
        <v>TSV Amicitia 06/09 Viernheim</v>
      </c>
    </row>
    <row r="15" spans="1:15" x14ac:dyDescent="0.3">
      <c r="A15" s="40">
        <v>8</v>
      </c>
      <c r="B15" s="36" t="s">
        <v>275</v>
      </c>
      <c r="C15" s="40">
        <v>24</v>
      </c>
      <c r="D15" s="40">
        <v>10</v>
      </c>
      <c r="E15" s="40">
        <v>1</v>
      </c>
      <c r="F15" s="40">
        <v>13</v>
      </c>
      <c r="G15" s="40">
        <v>675</v>
      </c>
      <c r="H15" s="36" t="s">
        <v>221</v>
      </c>
      <c r="I15" s="41">
        <v>687</v>
      </c>
      <c r="J15" s="40">
        <v>21</v>
      </c>
      <c r="K15" s="36" t="s">
        <v>221</v>
      </c>
      <c r="L15" s="41">
        <v>27</v>
      </c>
      <c r="M15" s="41" t="s">
        <v>415</v>
      </c>
      <c r="N15" t="str">
        <f t="shared" si="0"/>
        <v>OL 8</v>
      </c>
      <c r="O15" s="43" t="str">
        <f t="shared" si="1"/>
        <v>Handball Wölfe Plankstadt e.V.</v>
      </c>
    </row>
    <row r="16" spans="1:15" x14ac:dyDescent="0.3">
      <c r="A16" s="40">
        <v>9</v>
      </c>
      <c r="B16" s="36" t="s">
        <v>274</v>
      </c>
      <c r="C16" s="40">
        <v>24</v>
      </c>
      <c r="D16" s="40">
        <v>9</v>
      </c>
      <c r="E16" s="40">
        <v>2</v>
      </c>
      <c r="F16" s="40">
        <v>13</v>
      </c>
      <c r="G16" s="40">
        <v>656</v>
      </c>
      <c r="H16" s="36" t="s">
        <v>221</v>
      </c>
      <c r="I16" s="41">
        <v>695</v>
      </c>
      <c r="J16" s="40">
        <v>20</v>
      </c>
      <c r="K16" s="36" t="s">
        <v>221</v>
      </c>
      <c r="L16" s="41">
        <v>28</v>
      </c>
      <c r="M16" s="41" t="s">
        <v>415</v>
      </c>
      <c r="N16" t="str">
        <f t="shared" si="0"/>
        <v>OL 9</v>
      </c>
      <c r="O16" s="43" t="str">
        <f t="shared" si="1"/>
        <v>TSV Knittlingen</v>
      </c>
    </row>
    <row r="17" spans="1:15" x14ac:dyDescent="0.3">
      <c r="A17" s="40">
        <v>10</v>
      </c>
      <c r="B17" s="36" t="s">
        <v>224</v>
      </c>
      <c r="C17" s="40">
        <v>24</v>
      </c>
      <c r="D17" s="40">
        <v>9</v>
      </c>
      <c r="E17" s="40">
        <v>2</v>
      </c>
      <c r="F17" s="40">
        <v>13</v>
      </c>
      <c r="G17" s="40">
        <v>613</v>
      </c>
      <c r="H17" s="36" t="s">
        <v>221</v>
      </c>
      <c r="I17" s="41">
        <v>616</v>
      </c>
      <c r="J17" s="40">
        <v>20</v>
      </c>
      <c r="K17" s="36" t="s">
        <v>221</v>
      </c>
      <c r="L17" s="41">
        <v>28</v>
      </c>
      <c r="M17" s="41" t="s">
        <v>415</v>
      </c>
      <c r="N17" t="str">
        <f t="shared" si="0"/>
        <v>OL 10</v>
      </c>
      <c r="O17" s="43" t="str">
        <f t="shared" si="1"/>
        <v>TSV Rot-Malsch</v>
      </c>
    </row>
    <row r="18" spans="1:15" x14ac:dyDescent="0.3">
      <c r="A18" s="36">
        <v>11</v>
      </c>
      <c r="B18" s="36" t="s">
        <v>265</v>
      </c>
      <c r="C18" s="40">
        <v>24</v>
      </c>
      <c r="D18" s="40">
        <v>10</v>
      </c>
      <c r="E18" s="40">
        <v>0</v>
      </c>
      <c r="F18" s="40">
        <v>14</v>
      </c>
      <c r="G18" s="40">
        <v>712</v>
      </c>
      <c r="H18" s="36" t="s">
        <v>221</v>
      </c>
      <c r="I18" s="41">
        <v>718</v>
      </c>
      <c r="J18" s="40">
        <v>19</v>
      </c>
      <c r="K18" s="36" t="s">
        <v>221</v>
      </c>
      <c r="L18" s="41">
        <v>28</v>
      </c>
      <c r="M18" s="41" t="s">
        <v>415</v>
      </c>
      <c r="N18" t="str">
        <f t="shared" si="0"/>
        <v>OL 11</v>
      </c>
      <c r="O18" s="43" t="str">
        <f t="shared" si="1"/>
        <v>HG Oftersheim/Schwetzingen 2</v>
      </c>
    </row>
    <row r="19" spans="1:15" x14ac:dyDescent="0.3">
      <c r="A19" s="40">
        <v>12</v>
      </c>
      <c r="B19" s="36" t="s">
        <v>272</v>
      </c>
      <c r="C19" s="40">
        <v>24</v>
      </c>
      <c r="D19" s="40">
        <v>8</v>
      </c>
      <c r="E19" s="40">
        <v>2</v>
      </c>
      <c r="F19" s="40">
        <v>14</v>
      </c>
      <c r="G19" s="40">
        <v>693</v>
      </c>
      <c r="H19" s="36" t="s">
        <v>221</v>
      </c>
      <c r="I19" s="41">
        <v>711</v>
      </c>
      <c r="J19" s="40">
        <v>18</v>
      </c>
      <c r="K19" s="36" t="s">
        <v>221</v>
      </c>
      <c r="L19" s="41">
        <v>30</v>
      </c>
      <c r="M19" s="41" t="s">
        <v>415</v>
      </c>
      <c r="N19" t="str">
        <f t="shared" si="0"/>
        <v>OL 12</v>
      </c>
      <c r="O19" s="43" t="str">
        <f t="shared" si="1"/>
        <v>TV Knielingen</v>
      </c>
    </row>
    <row r="20" spans="1:15" x14ac:dyDescent="0.3">
      <c r="A20" s="36">
        <v>13</v>
      </c>
      <c r="B20" s="36" t="s">
        <v>271</v>
      </c>
      <c r="C20" s="40">
        <v>24</v>
      </c>
      <c r="D20" s="40">
        <v>6</v>
      </c>
      <c r="E20" s="40">
        <v>3</v>
      </c>
      <c r="F20" s="40">
        <v>15</v>
      </c>
      <c r="G20" s="40">
        <v>691</v>
      </c>
      <c r="H20" s="36" t="s">
        <v>221</v>
      </c>
      <c r="I20" s="41">
        <v>750</v>
      </c>
      <c r="J20" s="40">
        <v>15</v>
      </c>
      <c r="K20" s="36" t="s">
        <v>221</v>
      </c>
      <c r="L20" s="41">
        <v>33</v>
      </c>
      <c r="M20" s="41" t="s">
        <v>415</v>
      </c>
      <c r="N20" t="str">
        <f t="shared" si="0"/>
        <v>OL 13</v>
      </c>
      <c r="O20" s="43" t="str">
        <f t="shared" si="1"/>
        <v>HSG Weschnitztal</v>
      </c>
    </row>
    <row r="21" spans="1:15" x14ac:dyDescent="0.3">
      <c r="A21" s="36">
        <v>14</v>
      </c>
      <c r="B21" s="36" t="s">
        <v>273</v>
      </c>
      <c r="C21" s="40">
        <v>24</v>
      </c>
      <c r="D21" s="40">
        <v>4</v>
      </c>
      <c r="E21" s="40">
        <v>0</v>
      </c>
      <c r="F21" s="40">
        <v>20</v>
      </c>
      <c r="G21" s="40">
        <v>523</v>
      </c>
      <c r="H21" s="36" t="s">
        <v>221</v>
      </c>
      <c r="I21" s="41">
        <v>739</v>
      </c>
      <c r="J21" s="40">
        <v>8</v>
      </c>
      <c r="K21" s="36" t="s">
        <v>221</v>
      </c>
      <c r="L21" s="41">
        <v>40</v>
      </c>
      <c r="M21" s="41" t="s">
        <v>415</v>
      </c>
      <c r="N21" t="str">
        <f t="shared" si="0"/>
        <v>OL 14</v>
      </c>
      <c r="O21" s="43" t="str">
        <f t="shared" si="1"/>
        <v>TV Friedrichsfeld</v>
      </c>
    </row>
    <row r="22" spans="1:15" x14ac:dyDescent="0.3">
      <c r="C22" s="31"/>
      <c r="D22" s="31"/>
      <c r="E22" s="31"/>
      <c r="F22" s="31"/>
      <c r="H22" s="32"/>
      <c r="K22" s="32"/>
    </row>
    <row r="23" spans="1:15" ht="15.6" x14ac:dyDescent="0.35">
      <c r="A23" s="37" t="s">
        <v>277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5" x14ac:dyDescent="0.3">
      <c r="A24" s="36"/>
      <c r="B24" s="36"/>
      <c r="C24" s="38" t="s">
        <v>214</v>
      </c>
      <c r="D24" s="38" t="s">
        <v>215</v>
      </c>
      <c r="E24" s="38" t="s">
        <v>216</v>
      </c>
      <c r="F24" s="38" t="s">
        <v>217</v>
      </c>
      <c r="G24" s="36"/>
      <c r="H24" s="39" t="s">
        <v>218</v>
      </c>
      <c r="I24" s="36"/>
      <c r="J24" s="36"/>
      <c r="K24" s="39" t="s">
        <v>219</v>
      </c>
      <c r="L24" s="36"/>
      <c r="M24" s="36"/>
    </row>
    <row r="25" spans="1:15" x14ac:dyDescent="0.3">
      <c r="A25" s="40">
        <v>1</v>
      </c>
      <c r="B25" s="36" t="s">
        <v>282</v>
      </c>
      <c r="C25" s="40">
        <v>24</v>
      </c>
      <c r="D25" s="40">
        <v>17</v>
      </c>
      <c r="E25" s="40">
        <v>3</v>
      </c>
      <c r="F25" s="40">
        <v>4</v>
      </c>
      <c r="G25" s="40">
        <v>730</v>
      </c>
      <c r="H25" s="36" t="s">
        <v>221</v>
      </c>
      <c r="I25" s="41">
        <v>633</v>
      </c>
      <c r="J25" s="40">
        <v>37</v>
      </c>
      <c r="K25" s="36" t="s">
        <v>221</v>
      </c>
      <c r="L25" s="41">
        <v>11</v>
      </c>
      <c r="M25" s="41" t="s">
        <v>416</v>
      </c>
      <c r="N25" t="str">
        <f>CONCATENATE(M25," ",,A25)</f>
        <v>VL 1</v>
      </c>
      <c r="O25" s="43" t="str">
        <f t="shared" si="1"/>
        <v>TSV Handschuhsheim</v>
      </c>
    </row>
    <row r="26" spans="1:15" x14ac:dyDescent="0.3">
      <c r="A26" s="36">
        <v>2</v>
      </c>
      <c r="B26" s="36" t="s">
        <v>232</v>
      </c>
      <c r="C26" s="40">
        <v>23</v>
      </c>
      <c r="D26" s="40">
        <v>15</v>
      </c>
      <c r="E26" s="40">
        <v>4</v>
      </c>
      <c r="F26" s="40">
        <v>4</v>
      </c>
      <c r="G26" s="40">
        <v>706</v>
      </c>
      <c r="H26" s="36" t="s">
        <v>221</v>
      </c>
      <c r="I26" s="41">
        <v>625</v>
      </c>
      <c r="J26" s="40">
        <v>34</v>
      </c>
      <c r="K26" s="36" t="s">
        <v>221</v>
      </c>
      <c r="L26" s="41">
        <v>12</v>
      </c>
      <c r="M26" s="41" t="s">
        <v>416</v>
      </c>
      <c r="N26" t="str">
        <f t="shared" ref="N26:N38" si="2">CONCATENATE(M26," ",,A26)</f>
        <v>VL 2</v>
      </c>
      <c r="O26" s="43" t="str">
        <f t="shared" si="1"/>
        <v>TSV Birkenau</v>
      </c>
    </row>
    <row r="27" spans="1:15" x14ac:dyDescent="0.3">
      <c r="A27" s="40">
        <v>3</v>
      </c>
      <c r="B27" s="36" t="s">
        <v>222</v>
      </c>
      <c r="C27" s="40">
        <v>24</v>
      </c>
      <c r="D27" s="40">
        <v>17</v>
      </c>
      <c r="E27" s="40">
        <v>0</v>
      </c>
      <c r="F27" s="40">
        <v>7</v>
      </c>
      <c r="G27" s="40">
        <v>728</v>
      </c>
      <c r="H27" s="36" t="s">
        <v>221</v>
      </c>
      <c r="I27" s="41">
        <v>594</v>
      </c>
      <c r="J27" s="40">
        <v>34</v>
      </c>
      <c r="K27" s="36" t="s">
        <v>221</v>
      </c>
      <c r="L27" s="41">
        <v>14</v>
      </c>
      <c r="M27" s="41" t="s">
        <v>416</v>
      </c>
      <c r="N27" t="str">
        <f t="shared" si="2"/>
        <v>VL 3</v>
      </c>
      <c r="O27" s="43" t="str">
        <f t="shared" si="1"/>
        <v>HSG Walzbachtal</v>
      </c>
    </row>
    <row r="28" spans="1:15" x14ac:dyDescent="0.3">
      <c r="A28" s="36">
        <v>4</v>
      </c>
      <c r="B28" s="36" t="s">
        <v>223</v>
      </c>
      <c r="C28" s="40">
        <v>24</v>
      </c>
      <c r="D28" s="40">
        <v>17</v>
      </c>
      <c r="E28" s="40">
        <v>0</v>
      </c>
      <c r="F28" s="40">
        <v>7</v>
      </c>
      <c r="G28" s="40">
        <v>724</v>
      </c>
      <c r="H28" s="36" t="s">
        <v>221</v>
      </c>
      <c r="I28" s="41">
        <v>634</v>
      </c>
      <c r="J28" s="40">
        <v>34</v>
      </c>
      <c r="K28" s="36" t="s">
        <v>221</v>
      </c>
      <c r="L28" s="41">
        <v>14</v>
      </c>
      <c r="M28" s="41" t="s">
        <v>416</v>
      </c>
      <c r="N28" t="str">
        <f t="shared" si="2"/>
        <v>VL 4</v>
      </c>
      <c r="O28" s="43" t="str">
        <f t="shared" si="1"/>
        <v>TSV Rintheim</v>
      </c>
    </row>
    <row r="29" spans="1:15" x14ac:dyDescent="0.3">
      <c r="A29" s="40">
        <v>5</v>
      </c>
      <c r="B29" s="36" t="s">
        <v>267</v>
      </c>
      <c r="C29" s="40">
        <v>24</v>
      </c>
      <c r="D29" s="40">
        <v>16</v>
      </c>
      <c r="E29" s="40">
        <v>1</v>
      </c>
      <c r="F29" s="40">
        <v>7</v>
      </c>
      <c r="G29" s="40">
        <v>720</v>
      </c>
      <c r="H29" s="36" t="s">
        <v>221</v>
      </c>
      <c r="I29" s="41">
        <v>621</v>
      </c>
      <c r="J29" s="40">
        <v>33</v>
      </c>
      <c r="K29" s="36" t="s">
        <v>221</v>
      </c>
      <c r="L29" s="41">
        <v>15</v>
      </c>
      <c r="M29" s="41" t="s">
        <v>416</v>
      </c>
      <c r="N29" t="str">
        <f t="shared" si="2"/>
        <v>VL 5</v>
      </c>
      <c r="O29" s="43" t="str">
        <f t="shared" si="1"/>
        <v>TSV HD-Wieblingen</v>
      </c>
    </row>
    <row r="30" spans="1:15" x14ac:dyDescent="0.3">
      <c r="A30" s="40">
        <v>6</v>
      </c>
      <c r="B30" s="36" t="s">
        <v>278</v>
      </c>
      <c r="C30" s="40">
        <v>24</v>
      </c>
      <c r="D30" s="40">
        <v>14</v>
      </c>
      <c r="E30" s="40">
        <v>1</v>
      </c>
      <c r="F30" s="40">
        <v>9</v>
      </c>
      <c r="G30" s="40">
        <v>679</v>
      </c>
      <c r="H30" s="36" t="s">
        <v>221</v>
      </c>
      <c r="I30" s="41">
        <v>684</v>
      </c>
      <c r="J30" s="40">
        <v>29</v>
      </c>
      <c r="K30" s="36" t="s">
        <v>221</v>
      </c>
      <c r="L30" s="41">
        <v>19</v>
      </c>
      <c r="M30" s="41" t="s">
        <v>416</v>
      </c>
      <c r="N30" t="str">
        <f t="shared" si="2"/>
        <v>VL 6</v>
      </c>
      <c r="O30" s="43" t="str">
        <f t="shared" si="1"/>
        <v>HSG Bruchsal/Untergrombach</v>
      </c>
    </row>
    <row r="31" spans="1:15" x14ac:dyDescent="0.3">
      <c r="A31" s="40">
        <v>7</v>
      </c>
      <c r="B31" s="36" t="s">
        <v>236</v>
      </c>
      <c r="C31" s="40">
        <v>24</v>
      </c>
      <c r="D31" s="40">
        <v>10</v>
      </c>
      <c r="E31" s="40">
        <v>4</v>
      </c>
      <c r="F31" s="40">
        <v>10</v>
      </c>
      <c r="G31" s="40">
        <v>633</v>
      </c>
      <c r="H31" s="36" t="s">
        <v>221</v>
      </c>
      <c r="I31" s="41">
        <v>606</v>
      </c>
      <c r="J31" s="40">
        <v>24</v>
      </c>
      <c r="K31" s="36" t="s">
        <v>221</v>
      </c>
      <c r="L31" s="41">
        <v>24</v>
      </c>
      <c r="M31" s="41" t="s">
        <v>416</v>
      </c>
      <c r="N31" t="str">
        <f t="shared" si="2"/>
        <v>VL 7</v>
      </c>
      <c r="O31" s="43" t="str">
        <f t="shared" si="1"/>
        <v>TV Schriesheim</v>
      </c>
    </row>
    <row r="32" spans="1:15" x14ac:dyDescent="0.3">
      <c r="A32" s="40">
        <v>8</v>
      </c>
      <c r="B32" s="36" t="s">
        <v>280</v>
      </c>
      <c r="C32" s="40">
        <v>23</v>
      </c>
      <c r="D32" s="40">
        <v>12</v>
      </c>
      <c r="E32" s="40">
        <v>1</v>
      </c>
      <c r="F32" s="40">
        <v>10</v>
      </c>
      <c r="G32" s="40">
        <v>648</v>
      </c>
      <c r="H32" s="36" t="s">
        <v>221</v>
      </c>
      <c r="I32" s="41">
        <v>649</v>
      </c>
      <c r="J32" s="40">
        <v>22</v>
      </c>
      <c r="K32" s="36" t="s">
        <v>221</v>
      </c>
      <c r="L32" s="41">
        <v>21</v>
      </c>
      <c r="M32" s="41" t="s">
        <v>416</v>
      </c>
      <c r="N32" t="str">
        <f t="shared" si="2"/>
        <v>VL 8</v>
      </c>
      <c r="O32" s="43" t="str">
        <f t="shared" si="1"/>
        <v>TV Ispringen</v>
      </c>
    </row>
    <row r="33" spans="1:15" x14ac:dyDescent="0.3">
      <c r="A33" s="40">
        <v>9</v>
      </c>
      <c r="B33" s="36" t="s">
        <v>281</v>
      </c>
      <c r="C33" s="40">
        <v>24</v>
      </c>
      <c r="D33" s="40">
        <v>10</v>
      </c>
      <c r="E33" s="40">
        <v>0</v>
      </c>
      <c r="F33" s="40">
        <v>14</v>
      </c>
      <c r="G33" s="40">
        <v>668</v>
      </c>
      <c r="H33" s="36" t="s">
        <v>221</v>
      </c>
      <c r="I33" s="41">
        <v>656</v>
      </c>
      <c r="J33" s="40">
        <v>20</v>
      </c>
      <c r="K33" s="36" t="s">
        <v>221</v>
      </c>
      <c r="L33" s="41">
        <v>28</v>
      </c>
      <c r="M33" s="41" t="s">
        <v>416</v>
      </c>
      <c r="N33" t="str">
        <f t="shared" si="2"/>
        <v>VL 9</v>
      </c>
      <c r="O33" s="43" t="str">
        <f t="shared" si="1"/>
        <v>TV Eppelheim</v>
      </c>
    </row>
    <row r="34" spans="1:15" x14ac:dyDescent="0.3">
      <c r="A34" s="40">
        <v>10</v>
      </c>
      <c r="B34" s="36" t="s">
        <v>279</v>
      </c>
      <c r="C34" s="40">
        <v>24</v>
      </c>
      <c r="D34" s="40">
        <v>8</v>
      </c>
      <c r="E34" s="40">
        <v>3</v>
      </c>
      <c r="F34" s="40">
        <v>13</v>
      </c>
      <c r="G34" s="40">
        <v>705</v>
      </c>
      <c r="H34" s="36" t="s">
        <v>221</v>
      </c>
      <c r="I34" s="41">
        <v>744</v>
      </c>
      <c r="J34" s="40">
        <v>19</v>
      </c>
      <c r="K34" s="36" t="s">
        <v>221</v>
      </c>
      <c r="L34" s="41">
        <v>29</v>
      </c>
      <c r="M34" s="41" t="s">
        <v>416</v>
      </c>
      <c r="N34" t="str">
        <f t="shared" si="2"/>
        <v>VL 10</v>
      </c>
      <c r="O34" s="43" t="str">
        <f t="shared" si="1"/>
        <v>HSV Hockenheim</v>
      </c>
    </row>
    <row r="35" spans="1:15" x14ac:dyDescent="0.3">
      <c r="A35" s="36">
        <v>11</v>
      </c>
      <c r="B35" s="36" t="s">
        <v>253</v>
      </c>
      <c r="C35" s="40">
        <v>24</v>
      </c>
      <c r="D35" s="40">
        <v>5</v>
      </c>
      <c r="E35" s="40">
        <v>3</v>
      </c>
      <c r="F35" s="40">
        <v>16</v>
      </c>
      <c r="G35" s="40">
        <v>597</v>
      </c>
      <c r="H35" s="36" t="s">
        <v>221</v>
      </c>
      <c r="I35" s="41">
        <v>674</v>
      </c>
      <c r="J35" s="40">
        <v>13</v>
      </c>
      <c r="K35" s="36" t="s">
        <v>221</v>
      </c>
      <c r="L35" s="41">
        <v>35</v>
      </c>
      <c r="M35" s="41" t="s">
        <v>416</v>
      </c>
      <c r="N35" t="str">
        <f t="shared" si="2"/>
        <v>VL 11</v>
      </c>
      <c r="O35" s="43" t="str">
        <f t="shared" si="1"/>
        <v>SG Eggenstein-Leopoldshafen</v>
      </c>
    </row>
    <row r="36" spans="1:15" x14ac:dyDescent="0.3">
      <c r="A36" s="40">
        <v>12</v>
      </c>
      <c r="B36" s="36" t="s">
        <v>284</v>
      </c>
      <c r="C36" s="40">
        <v>24</v>
      </c>
      <c r="D36" s="40">
        <v>7</v>
      </c>
      <c r="E36" s="40">
        <v>1</v>
      </c>
      <c r="F36" s="40">
        <v>16</v>
      </c>
      <c r="G36" s="40">
        <v>635</v>
      </c>
      <c r="H36" s="36" t="s">
        <v>221</v>
      </c>
      <c r="I36" s="41">
        <v>798</v>
      </c>
      <c r="J36" s="40">
        <v>12</v>
      </c>
      <c r="K36" s="36" t="s">
        <v>221</v>
      </c>
      <c r="L36" s="41">
        <v>33</v>
      </c>
      <c r="M36" s="41" t="s">
        <v>416</v>
      </c>
      <c r="N36" t="str">
        <f t="shared" si="2"/>
        <v>VL 12</v>
      </c>
      <c r="O36" s="43" t="str">
        <f t="shared" si="1"/>
        <v>Saase3 Leutershausen Handball 3</v>
      </c>
    </row>
    <row r="37" spans="1:15" x14ac:dyDescent="0.3">
      <c r="A37" s="36">
        <v>13</v>
      </c>
      <c r="B37" s="36" t="s">
        <v>283</v>
      </c>
      <c r="C37" s="40">
        <v>24</v>
      </c>
      <c r="D37" s="40">
        <v>5</v>
      </c>
      <c r="E37" s="40">
        <v>0</v>
      </c>
      <c r="F37" s="40">
        <v>19</v>
      </c>
      <c r="G37" s="40">
        <v>526</v>
      </c>
      <c r="H37" s="36" t="s">
        <v>221</v>
      </c>
      <c r="I37" s="41">
        <v>705</v>
      </c>
      <c r="J37" s="40">
        <v>10</v>
      </c>
      <c r="K37" s="36" t="s">
        <v>221</v>
      </c>
      <c r="L37" s="41">
        <v>38</v>
      </c>
      <c r="M37" s="41" t="s">
        <v>416</v>
      </c>
      <c r="N37" t="str">
        <f t="shared" si="2"/>
        <v>VL 13</v>
      </c>
      <c r="O37" s="43" t="str">
        <f t="shared" si="1"/>
        <v>TSG Germania Dossenheim</v>
      </c>
    </row>
    <row r="38" spans="1:15" x14ac:dyDescent="0.3">
      <c r="A38" s="36">
        <v>14</v>
      </c>
      <c r="B38" s="36" t="s">
        <v>231</v>
      </c>
      <c r="C38" s="40">
        <v>24</v>
      </c>
      <c r="D38" s="40">
        <v>3</v>
      </c>
      <c r="E38" s="40">
        <v>1</v>
      </c>
      <c r="F38" s="40">
        <v>20</v>
      </c>
      <c r="G38" s="40">
        <v>667</v>
      </c>
      <c r="H38" s="36" t="s">
        <v>221</v>
      </c>
      <c r="I38" s="41">
        <v>743</v>
      </c>
      <c r="J38" s="40">
        <v>7</v>
      </c>
      <c r="K38" s="36" t="s">
        <v>221</v>
      </c>
      <c r="L38" s="41">
        <v>41</v>
      </c>
      <c r="M38" s="41" t="s">
        <v>416</v>
      </c>
      <c r="N38" t="str">
        <f t="shared" si="2"/>
        <v>VL 14</v>
      </c>
      <c r="O38" s="43" t="str">
        <f t="shared" si="1"/>
        <v>SG Nußloch</v>
      </c>
    </row>
    <row r="39" spans="1:15" x14ac:dyDescent="0.3">
      <c r="C39" s="33"/>
      <c r="D39" s="33"/>
      <c r="E39" s="33"/>
      <c r="F39" s="33"/>
      <c r="G39" s="33"/>
      <c r="I39" s="27"/>
      <c r="J39" s="33"/>
      <c r="L39" s="27"/>
      <c r="M39" s="27"/>
    </row>
    <row r="41" spans="1:15" ht="15.6" x14ac:dyDescent="0.35">
      <c r="A41" s="30"/>
    </row>
    <row r="42" spans="1:15" x14ac:dyDescent="0.3">
      <c r="C42" s="31"/>
      <c r="D42" s="31"/>
      <c r="E42" s="31"/>
      <c r="F42" s="31"/>
      <c r="H42" s="32"/>
      <c r="K42" s="32"/>
    </row>
    <row r="43" spans="1:15" x14ac:dyDescent="0.3">
      <c r="A43" s="33"/>
      <c r="C43" s="33"/>
      <c r="D43" s="33"/>
      <c r="E43" s="33"/>
      <c r="F43" s="33"/>
      <c r="G43" s="33"/>
      <c r="I43" s="27"/>
      <c r="J43" s="33"/>
      <c r="L43" s="27"/>
      <c r="M43" s="27"/>
    </row>
    <row r="44" spans="1:15" x14ac:dyDescent="0.3">
      <c r="C44" s="33"/>
      <c r="D44" s="33"/>
      <c r="E44" s="33"/>
      <c r="F44" s="33"/>
      <c r="G44" s="33"/>
      <c r="I44" s="27"/>
      <c r="J44" s="33"/>
      <c r="L44" s="27"/>
      <c r="M44" s="27"/>
    </row>
    <row r="45" spans="1:15" x14ac:dyDescent="0.3">
      <c r="C45" s="33"/>
      <c r="D45" s="33"/>
      <c r="E45" s="33"/>
      <c r="F45" s="33"/>
      <c r="G45" s="33"/>
      <c r="I45" s="27"/>
      <c r="J45" s="33"/>
      <c r="L45" s="27"/>
      <c r="M45" s="27"/>
    </row>
    <row r="46" spans="1:15" x14ac:dyDescent="0.3">
      <c r="C46" s="33"/>
      <c r="D46" s="33"/>
      <c r="E46" s="33"/>
      <c r="F46" s="33"/>
      <c r="G46" s="33"/>
      <c r="I46" s="27"/>
      <c r="J46" s="33"/>
      <c r="L46" s="27"/>
      <c r="M46" s="27"/>
    </row>
    <row r="47" spans="1:15" x14ac:dyDescent="0.3">
      <c r="C47" s="33"/>
      <c r="D47" s="33"/>
      <c r="E47" s="33"/>
      <c r="F47" s="33"/>
      <c r="G47" s="33"/>
      <c r="I47" s="27"/>
      <c r="J47" s="33"/>
      <c r="L47" s="27"/>
      <c r="M47" s="27"/>
    </row>
    <row r="48" spans="1:15" x14ac:dyDescent="0.3">
      <c r="C48" s="33"/>
      <c r="D48" s="33"/>
      <c r="E48" s="33"/>
      <c r="F48" s="33"/>
      <c r="G48" s="33"/>
      <c r="I48" s="27"/>
      <c r="J48" s="33"/>
      <c r="L48" s="27"/>
      <c r="M48" s="27"/>
    </row>
    <row r="49" spans="1:13" x14ac:dyDescent="0.3">
      <c r="C49" s="33"/>
      <c r="D49" s="33"/>
      <c r="E49" s="33"/>
      <c r="F49" s="33"/>
      <c r="G49" s="33"/>
      <c r="I49" s="27"/>
      <c r="J49" s="33"/>
      <c r="L49" s="27"/>
      <c r="M49" s="27"/>
    </row>
    <row r="50" spans="1:13" x14ac:dyDescent="0.3">
      <c r="C50" s="33"/>
      <c r="D50" s="33"/>
      <c r="E50" s="33"/>
      <c r="F50" s="33"/>
      <c r="G50" s="33"/>
      <c r="I50" s="27"/>
      <c r="J50" s="33"/>
      <c r="L50" s="27"/>
      <c r="M50" s="27"/>
    </row>
    <row r="52" spans="1:13" ht="15.6" x14ac:dyDescent="0.35">
      <c r="A52" s="30"/>
    </row>
    <row r="53" spans="1:13" x14ac:dyDescent="0.3">
      <c r="C53" s="31"/>
      <c r="D53" s="31"/>
      <c r="E53" s="31"/>
      <c r="F53" s="31"/>
      <c r="H53" s="32"/>
      <c r="K53" s="32"/>
    </row>
    <row r="54" spans="1:13" x14ac:dyDescent="0.3">
      <c r="A54" s="33"/>
      <c r="C54" s="33"/>
      <c r="D54" s="33"/>
      <c r="E54" s="33"/>
      <c r="F54" s="33"/>
      <c r="G54" s="33"/>
      <c r="I54" s="27"/>
      <c r="J54" s="33"/>
      <c r="L54" s="27"/>
      <c r="M54" s="27"/>
    </row>
    <row r="55" spans="1:13" x14ac:dyDescent="0.3">
      <c r="C55" s="33"/>
      <c r="D55" s="33"/>
      <c r="E55" s="33"/>
      <c r="F55" s="33"/>
      <c r="G55" s="33"/>
      <c r="I55" s="27"/>
      <c r="J55" s="33"/>
      <c r="L55" s="27"/>
      <c r="M55" s="27"/>
    </row>
    <row r="56" spans="1:13" x14ac:dyDescent="0.3">
      <c r="C56" s="33"/>
      <c r="D56" s="33"/>
      <c r="E56" s="33"/>
      <c r="F56" s="33"/>
      <c r="G56" s="33"/>
      <c r="I56" s="27"/>
      <c r="J56" s="33"/>
      <c r="L56" s="27"/>
      <c r="M56" s="27"/>
    </row>
    <row r="57" spans="1:13" x14ac:dyDescent="0.3">
      <c r="C57" s="33"/>
      <c r="D57" s="33"/>
      <c r="E57" s="33"/>
      <c r="F57" s="33"/>
      <c r="G57" s="33"/>
      <c r="I57" s="27"/>
      <c r="J57" s="33"/>
      <c r="L57" s="27"/>
      <c r="M57" s="27"/>
    </row>
    <row r="58" spans="1:13" x14ac:dyDescent="0.3">
      <c r="C58" s="33"/>
      <c r="D58" s="33"/>
      <c r="E58" s="33"/>
      <c r="F58" s="33"/>
      <c r="G58" s="33"/>
      <c r="I58" s="27"/>
      <c r="J58" s="33"/>
      <c r="L58" s="27"/>
      <c r="M58" s="27"/>
    </row>
    <row r="59" spans="1:13" x14ac:dyDescent="0.3">
      <c r="C59" s="33"/>
      <c r="D59" s="33"/>
      <c r="E59" s="33"/>
      <c r="F59" s="33"/>
      <c r="G59" s="33"/>
      <c r="I59" s="27"/>
      <c r="J59" s="33"/>
      <c r="L59" s="27"/>
      <c r="M59" s="27"/>
    </row>
    <row r="60" spans="1:13" x14ac:dyDescent="0.3">
      <c r="C60" s="33"/>
      <c r="D60" s="33"/>
      <c r="E60" s="33"/>
      <c r="F60" s="33"/>
      <c r="G60" s="33"/>
      <c r="I60" s="27"/>
      <c r="J60" s="33"/>
      <c r="L60" s="27"/>
      <c r="M60" s="27"/>
    </row>
    <row r="61" spans="1:13" x14ac:dyDescent="0.3">
      <c r="C61" s="33"/>
      <c r="D61" s="33"/>
      <c r="E61" s="33"/>
      <c r="F61" s="33"/>
      <c r="G61" s="33"/>
      <c r="I61" s="27"/>
      <c r="J61" s="33"/>
      <c r="L61" s="27"/>
      <c r="M61" s="27"/>
    </row>
    <row r="62" spans="1:13" x14ac:dyDescent="0.3">
      <c r="C62" s="33"/>
      <c r="D62" s="33"/>
      <c r="E62" s="33"/>
      <c r="F62" s="33"/>
      <c r="G62" s="33"/>
      <c r="I62" s="27"/>
      <c r="J62" s="33"/>
      <c r="L62" s="27"/>
      <c r="M62" s="27"/>
    </row>
    <row r="64" spans="1:13" ht="15.6" x14ac:dyDescent="0.35">
      <c r="A64" s="30"/>
    </row>
    <row r="65" spans="1:13" x14ac:dyDescent="0.3">
      <c r="C65" s="31"/>
      <c r="D65" s="31"/>
      <c r="E65" s="31"/>
      <c r="F65" s="31"/>
      <c r="H65" s="32"/>
      <c r="K65" s="32"/>
    </row>
    <row r="66" spans="1:13" x14ac:dyDescent="0.3">
      <c r="A66" s="33"/>
      <c r="C66" s="33"/>
      <c r="D66" s="33"/>
      <c r="E66" s="33"/>
      <c r="F66" s="33"/>
      <c r="G66" s="33"/>
      <c r="I66" s="27"/>
      <c r="J66" s="33"/>
      <c r="L66" s="27"/>
      <c r="M66" s="27"/>
    </row>
    <row r="67" spans="1:13" x14ac:dyDescent="0.3">
      <c r="C67" s="33"/>
      <c r="D67" s="33"/>
      <c r="E67" s="33"/>
      <c r="F67" s="33"/>
      <c r="G67" s="33"/>
      <c r="I67" s="27"/>
      <c r="J67" s="33"/>
      <c r="L67" s="27"/>
      <c r="M67" s="27"/>
    </row>
    <row r="68" spans="1:13" x14ac:dyDescent="0.3">
      <c r="C68" s="33"/>
      <c r="D68" s="33"/>
      <c r="E68" s="33"/>
      <c r="F68" s="33"/>
      <c r="G68" s="33"/>
      <c r="I68" s="27"/>
      <c r="J68" s="33"/>
      <c r="L68" s="27"/>
      <c r="M68" s="27"/>
    </row>
    <row r="69" spans="1:13" x14ac:dyDescent="0.3">
      <c r="C69" s="33"/>
      <c r="D69" s="33"/>
      <c r="E69" s="33"/>
      <c r="F69" s="33"/>
      <c r="G69" s="33"/>
      <c r="I69" s="27"/>
      <c r="J69" s="33"/>
      <c r="L69" s="27"/>
      <c r="M69" s="27"/>
    </row>
    <row r="70" spans="1:13" x14ac:dyDescent="0.3">
      <c r="C70" s="33"/>
      <c r="D70" s="33"/>
      <c r="E70" s="33"/>
      <c r="F70" s="33"/>
      <c r="G70" s="33"/>
      <c r="I70" s="27"/>
      <c r="J70" s="33"/>
      <c r="L70" s="27"/>
      <c r="M70" s="27"/>
    </row>
    <row r="71" spans="1:13" x14ac:dyDescent="0.3">
      <c r="C71" s="33"/>
      <c r="D71" s="33"/>
      <c r="E71" s="33"/>
      <c r="F71" s="33"/>
      <c r="G71" s="33"/>
      <c r="I71" s="27"/>
      <c r="J71" s="33"/>
      <c r="L71" s="27"/>
      <c r="M71" s="27"/>
    </row>
    <row r="72" spans="1:13" x14ac:dyDescent="0.3">
      <c r="C72" s="33"/>
      <c r="D72" s="33"/>
      <c r="E72" s="33"/>
      <c r="F72" s="33"/>
      <c r="G72" s="33"/>
      <c r="I72" s="27"/>
      <c r="J72" s="33"/>
      <c r="L72" s="27"/>
      <c r="M72" s="27"/>
    </row>
    <row r="73" spans="1:13" x14ac:dyDescent="0.3">
      <c r="C73" s="33"/>
      <c r="D73" s="33"/>
      <c r="E73" s="33"/>
      <c r="F73" s="33"/>
      <c r="G73" s="33"/>
      <c r="I73" s="27"/>
      <c r="J73" s="33"/>
      <c r="L73" s="27"/>
      <c r="M73" s="27"/>
    </row>
    <row r="75" spans="1:13" ht="15.6" x14ac:dyDescent="0.35">
      <c r="A75" s="30"/>
    </row>
    <row r="76" spans="1:13" x14ac:dyDescent="0.3">
      <c r="C76" s="31"/>
      <c r="D76" s="31"/>
      <c r="E76" s="31"/>
      <c r="F76" s="31"/>
      <c r="H76" s="32"/>
      <c r="K76" s="32"/>
    </row>
    <row r="77" spans="1:13" x14ac:dyDescent="0.3">
      <c r="A77" s="33"/>
      <c r="C77" s="33"/>
      <c r="D77" s="33"/>
      <c r="E77" s="33"/>
      <c r="F77" s="33"/>
      <c r="G77" s="33"/>
      <c r="I77" s="27"/>
      <c r="J77" s="33"/>
      <c r="L77" s="27"/>
      <c r="M77" s="27"/>
    </row>
    <row r="78" spans="1:13" x14ac:dyDescent="0.3">
      <c r="C78" s="33"/>
      <c r="D78" s="33"/>
      <c r="E78" s="33"/>
      <c r="F78" s="33"/>
      <c r="G78" s="33"/>
      <c r="I78" s="27"/>
      <c r="J78" s="33"/>
      <c r="L78" s="27"/>
      <c r="M78" s="27"/>
    </row>
    <row r="79" spans="1:13" x14ac:dyDescent="0.3">
      <c r="C79" s="33"/>
      <c r="D79" s="33"/>
      <c r="E79" s="33"/>
      <c r="F79" s="33"/>
      <c r="G79" s="33"/>
      <c r="I79" s="27"/>
      <c r="J79" s="33"/>
      <c r="L79" s="27"/>
      <c r="M79" s="27"/>
    </row>
    <row r="80" spans="1:13" x14ac:dyDescent="0.3">
      <c r="C80" s="33"/>
      <c r="D80" s="33"/>
      <c r="E80" s="33"/>
      <c r="F80" s="33"/>
      <c r="G80" s="33"/>
      <c r="I80" s="27"/>
      <c r="J80" s="33"/>
      <c r="L80" s="27"/>
      <c r="M80" s="27"/>
    </row>
    <row r="81" spans="1:13" x14ac:dyDescent="0.3">
      <c r="C81" s="33"/>
      <c r="D81" s="33"/>
      <c r="E81" s="33"/>
      <c r="F81" s="33"/>
      <c r="G81" s="33"/>
      <c r="I81" s="27"/>
      <c r="J81" s="33"/>
      <c r="L81" s="27"/>
      <c r="M81" s="27"/>
    </row>
    <row r="82" spans="1:13" x14ac:dyDescent="0.3">
      <c r="C82" s="33"/>
      <c r="D82" s="33"/>
      <c r="E82" s="33"/>
      <c r="F82" s="33"/>
      <c r="G82" s="33"/>
      <c r="I82" s="27"/>
      <c r="J82" s="33"/>
      <c r="L82" s="27"/>
      <c r="M82" s="27"/>
    </row>
    <row r="83" spans="1:13" x14ac:dyDescent="0.3">
      <c r="C83" s="33"/>
      <c r="D83" s="33"/>
      <c r="E83" s="33"/>
      <c r="F83" s="33"/>
      <c r="G83" s="33"/>
      <c r="I83" s="27"/>
      <c r="J83" s="33"/>
      <c r="L83" s="27"/>
      <c r="M83" s="27"/>
    </row>
    <row r="84" spans="1:13" x14ac:dyDescent="0.3">
      <c r="C84" s="33"/>
      <c r="D84" s="33"/>
      <c r="E84" s="33"/>
      <c r="F84" s="33"/>
      <c r="G84" s="33"/>
      <c r="I84" s="27"/>
      <c r="J84" s="33"/>
      <c r="L84" s="27"/>
      <c r="M84" s="27"/>
    </row>
    <row r="86" spans="1:13" ht="15.6" x14ac:dyDescent="0.35">
      <c r="A86" s="30"/>
    </row>
    <row r="87" spans="1:13" x14ac:dyDescent="0.3">
      <c r="C87" s="31"/>
      <c r="D87" s="31"/>
      <c r="E87" s="31"/>
      <c r="F87" s="31"/>
      <c r="H87" s="32"/>
      <c r="K87" s="32"/>
    </row>
    <row r="88" spans="1:13" x14ac:dyDescent="0.3">
      <c r="A88" s="33"/>
      <c r="C88" s="33"/>
      <c r="D88" s="33"/>
      <c r="E88" s="33"/>
      <c r="F88" s="33"/>
      <c r="G88" s="33"/>
      <c r="I88" s="27"/>
      <c r="J88" s="33"/>
      <c r="L88" s="27"/>
      <c r="M88" s="27"/>
    </row>
    <row r="89" spans="1:13" x14ac:dyDescent="0.3">
      <c r="C89" s="33"/>
      <c r="D89" s="33"/>
      <c r="E89" s="33"/>
      <c r="F89" s="33"/>
      <c r="G89" s="33"/>
      <c r="I89" s="27"/>
      <c r="J89" s="33"/>
      <c r="L89" s="27"/>
      <c r="M89" s="27"/>
    </row>
    <row r="90" spans="1:13" x14ac:dyDescent="0.3">
      <c r="C90" s="33"/>
      <c r="D90" s="33"/>
      <c r="E90" s="33"/>
      <c r="F90" s="33"/>
      <c r="G90" s="33"/>
      <c r="I90" s="27"/>
      <c r="J90" s="33"/>
      <c r="L90" s="27"/>
      <c r="M90" s="27"/>
    </row>
    <row r="91" spans="1:13" x14ac:dyDescent="0.3">
      <c r="C91" s="33"/>
      <c r="D91" s="33"/>
      <c r="E91" s="33"/>
      <c r="F91" s="33"/>
      <c r="G91" s="33"/>
      <c r="I91" s="27"/>
      <c r="J91" s="33"/>
      <c r="L91" s="27"/>
      <c r="M91" s="27"/>
    </row>
    <row r="92" spans="1:13" x14ac:dyDescent="0.3">
      <c r="C92" s="33"/>
      <c r="D92" s="33"/>
      <c r="E92" s="33"/>
      <c r="F92" s="33"/>
      <c r="G92" s="33"/>
      <c r="I92" s="27"/>
      <c r="J92" s="33"/>
      <c r="L92" s="27"/>
      <c r="M92" s="27"/>
    </row>
    <row r="93" spans="1:13" x14ac:dyDescent="0.3">
      <c r="C93" s="33"/>
      <c r="D93" s="33"/>
      <c r="E93" s="33"/>
      <c r="F93" s="33"/>
      <c r="G93" s="33"/>
      <c r="I93" s="27"/>
      <c r="J93" s="33"/>
      <c r="L93" s="27"/>
      <c r="M93" s="27"/>
    </row>
    <row r="94" spans="1:13" x14ac:dyDescent="0.3">
      <c r="C94" s="33"/>
      <c r="D94" s="33"/>
      <c r="E94" s="33"/>
      <c r="F94" s="33"/>
      <c r="G94" s="33"/>
      <c r="I94" s="27"/>
      <c r="J94" s="33"/>
      <c r="L94" s="27"/>
      <c r="M94" s="27"/>
    </row>
    <row r="96" spans="1:13" ht="15.6" x14ac:dyDescent="0.35">
      <c r="A96" s="30"/>
    </row>
    <row r="97" spans="1:13" x14ac:dyDescent="0.3">
      <c r="C97" s="31"/>
      <c r="D97" s="31"/>
      <c r="E97" s="31"/>
      <c r="F97" s="31"/>
      <c r="H97" s="32"/>
      <c r="K97" s="32"/>
    </row>
    <row r="98" spans="1:13" x14ac:dyDescent="0.3">
      <c r="A98" s="33"/>
      <c r="C98" s="33"/>
      <c r="D98" s="33"/>
      <c r="E98" s="33"/>
      <c r="F98" s="33"/>
      <c r="G98" s="33"/>
      <c r="I98" s="27"/>
      <c r="J98" s="33"/>
      <c r="L98" s="27"/>
      <c r="M98" s="27"/>
    </row>
    <row r="99" spans="1:13" x14ac:dyDescent="0.3">
      <c r="C99" s="33"/>
      <c r="D99" s="33"/>
      <c r="E99" s="33"/>
      <c r="F99" s="33"/>
      <c r="G99" s="33"/>
      <c r="I99" s="27"/>
      <c r="J99" s="33"/>
      <c r="L99" s="27"/>
      <c r="M99" s="27"/>
    </row>
    <row r="100" spans="1:13" x14ac:dyDescent="0.3">
      <c r="C100" s="33"/>
      <c r="D100" s="33"/>
      <c r="E100" s="33"/>
      <c r="F100" s="33"/>
      <c r="G100" s="33"/>
      <c r="I100" s="27"/>
      <c r="J100" s="33"/>
      <c r="L100" s="27"/>
      <c r="M100" s="27"/>
    </row>
    <row r="101" spans="1:13" x14ac:dyDescent="0.3">
      <c r="C101" s="33"/>
      <c r="D101" s="33"/>
      <c r="E101" s="33"/>
      <c r="F101" s="33"/>
      <c r="G101" s="33"/>
      <c r="I101" s="27"/>
      <c r="J101" s="33"/>
      <c r="L101" s="27"/>
      <c r="M101" s="27"/>
    </row>
    <row r="102" spans="1:13" x14ac:dyDescent="0.3">
      <c r="C102" s="33"/>
      <c r="D102" s="33"/>
      <c r="E102" s="33"/>
      <c r="F102" s="33"/>
      <c r="G102" s="33"/>
      <c r="I102" s="27"/>
      <c r="J102" s="33"/>
      <c r="L102" s="27"/>
      <c r="M102" s="27"/>
    </row>
    <row r="103" spans="1:13" x14ac:dyDescent="0.3">
      <c r="C103" s="33"/>
      <c r="D103" s="33"/>
      <c r="E103" s="33"/>
      <c r="F103" s="33"/>
      <c r="G103" s="33"/>
      <c r="I103" s="27"/>
      <c r="J103" s="33"/>
      <c r="L103" s="27"/>
      <c r="M103" s="27"/>
    </row>
    <row r="104" spans="1:13" x14ac:dyDescent="0.3">
      <c r="C104" s="33"/>
      <c r="D104" s="33"/>
      <c r="E104" s="33"/>
      <c r="F104" s="33"/>
      <c r="G104" s="33"/>
      <c r="I104" s="27"/>
      <c r="J104" s="33"/>
      <c r="L104" s="27"/>
      <c r="M104" s="27"/>
    </row>
    <row r="106" spans="1:13" ht="15.6" x14ac:dyDescent="0.35">
      <c r="A106" s="30"/>
    </row>
    <row r="107" spans="1:13" x14ac:dyDescent="0.3">
      <c r="C107" s="31"/>
      <c r="D107" s="31"/>
      <c r="E107" s="31"/>
      <c r="F107" s="31"/>
      <c r="H107" s="32"/>
      <c r="K107" s="32"/>
    </row>
    <row r="108" spans="1:13" x14ac:dyDescent="0.3">
      <c r="A108" s="33"/>
      <c r="C108" s="33"/>
      <c r="D108" s="33"/>
      <c r="E108" s="33"/>
      <c r="F108" s="33"/>
      <c r="G108" s="33"/>
      <c r="I108" s="27"/>
      <c r="J108" s="33"/>
      <c r="L108" s="27"/>
      <c r="M108" s="27"/>
    </row>
    <row r="109" spans="1:13" x14ac:dyDescent="0.3">
      <c r="C109" s="33"/>
      <c r="D109" s="33"/>
      <c r="E109" s="33"/>
      <c r="F109" s="33"/>
      <c r="G109" s="33"/>
      <c r="I109" s="27"/>
      <c r="J109" s="33"/>
      <c r="L109" s="27"/>
      <c r="M109" s="27"/>
    </row>
    <row r="110" spans="1:13" x14ac:dyDescent="0.3">
      <c r="C110" s="33"/>
      <c r="D110" s="33"/>
      <c r="E110" s="33"/>
      <c r="F110" s="33"/>
      <c r="G110" s="33"/>
      <c r="I110" s="27"/>
      <c r="J110" s="33"/>
      <c r="L110" s="27"/>
      <c r="M110" s="27"/>
    </row>
    <row r="111" spans="1:13" x14ac:dyDescent="0.3">
      <c r="C111" s="33"/>
      <c r="D111" s="33"/>
      <c r="E111" s="33"/>
      <c r="F111" s="33"/>
      <c r="G111" s="33"/>
      <c r="I111" s="27"/>
      <c r="J111" s="33"/>
      <c r="L111" s="27"/>
      <c r="M111" s="27"/>
    </row>
    <row r="112" spans="1:13" x14ac:dyDescent="0.3">
      <c r="C112" s="33"/>
      <c r="D112" s="33"/>
      <c r="E112" s="33"/>
      <c r="F112" s="33"/>
      <c r="G112" s="33"/>
      <c r="I112" s="27"/>
      <c r="J112" s="33"/>
      <c r="L112" s="27"/>
      <c r="M112" s="27"/>
    </row>
    <row r="113" spans="3:13" x14ac:dyDescent="0.3">
      <c r="C113" s="33"/>
      <c r="D113" s="33"/>
      <c r="E113" s="33"/>
      <c r="F113" s="33"/>
      <c r="G113" s="33"/>
      <c r="I113" s="27"/>
      <c r="J113" s="33"/>
      <c r="L113" s="27"/>
      <c r="M113" s="27"/>
    </row>
    <row r="114" spans="3:13" x14ac:dyDescent="0.3">
      <c r="C114" s="33"/>
      <c r="D114" s="33"/>
      <c r="E114" s="33"/>
      <c r="F114" s="33"/>
      <c r="G114" s="33"/>
      <c r="I114" s="27"/>
      <c r="J114" s="33"/>
      <c r="L114" s="27"/>
      <c r="M114" s="27"/>
    </row>
    <row r="115" spans="3:13" x14ac:dyDescent="0.3">
      <c r="C115" s="33"/>
      <c r="D115" s="33"/>
      <c r="E115" s="33"/>
      <c r="F115" s="33"/>
      <c r="G115" s="33"/>
      <c r="I115" s="27"/>
      <c r="J115" s="33"/>
      <c r="L115" s="27"/>
      <c r="M115" s="27"/>
    </row>
  </sheetData>
  <phoneticPr fontId="3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11828-5ABA-4F1F-9339-DFF06082B3A7}">
  <sheetPr>
    <tabColor theme="5" tint="0.59999389629810485"/>
  </sheetPr>
  <dimension ref="A1:AD114"/>
  <sheetViews>
    <sheetView workbookViewId="0">
      <pane ySplit="3" topLeftCell="A6" activePane="bottomLeft" state="frozen"/>
      <selection activeCell="M4" sqref="M4"/>
      <selection pane="bottomLeft" activeCell="M4" sqref="M4"/>
    </sheetView>
  </sheetViews>
  <sheetFormatPr baseColWidth="10" defaultColWidth="8.88671875" defaultRowHeight="14.4" x14ac:dyDescent="0.3"/>
  <cols>
    <col min="1" max="1" width="6" customWidth="1"/>
    <col min="2" max="2" width="48" customWidth="1"/>
    <col min="3" max="7" width="6" customWidth="1"/>
    <col min="8" max="8" width="2" customWidth="1"/>
    <col min="9" max="10" width="6" customWidth="1"/>
    <col min="11" max="11" width="2" customWidth="1"/>
    <col min="12" max="12" width="6" customWidth="1"/>
    <col min="13" max="13" width="23.21875" bestFit="1" customWidth="1"/>
    <col min="14" max="14" width="24.77734375" bestFit="1" customWidth="1"/>
    <col min="15" max="16" width="12" style="43" customWidth="1"/>
    <col min="17" max="17" width="11" style="43" customWidth="1"/>
    <col min="18" max="18" width="11.44140625" style="43" customWidth="1"/>
    <col min="28" max="28" width="34" bestFit="1" customWidth="1"/>
  </cols>
  <sheetData>
    <row r="1" spans="1:29" ht="18" x14ac:dyDescent="0.35">
      <c r="A1" s="35" t="s">
        <v>319</v>
      </c>
      <c r="B1" s="34"/>
    </row>
    <row r="2" spans="1:29" ht="16.8" x14ac:dyDescent="0.3">
      <c r="A2" s="28" t="s">
        <v>212</v>
      </c>
    </row>
    <row r="3" spans="1:29" x14ac:dyDescent="0.3">
      <c r="A3" s="42" t="str">
        <f>+'Tab M OL VL'!A3</f>
        <v>14.04.2025 - 20.04.2025</v>
      </c>
    </row>
    <row r="6" spans="1:29" ht="15.6" x14ac:dyDescent="0.35">
      <c r="A6" s="37" t="s">
        <v>285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29" x14ac:dyDescent="0.3">
      <c r="A7" s="36"/>
      <c r="B7" s="36"/>
      <c r="C7" s="38" t="s">
        <v>214</v>
      </c>
      <c r="D7" s="38" t="s">
        <v>215</v>
      </c>
      <c r="E7" s="38" t="s">
        <v>216</v>
      </c>
      <c r="F7" s="38" t="s">
        <v>217</v>
      </c>
      <c r="G7" s="36"/>
      <c r="H7" s="39" t="s">
        <v>218</v>
      </c>
      <c r="I7" s="36"/>
      <c r="J7" s="36"/>
      <c r="K7" s="39" t="s">
        <v>219</v>
      </c>
      <c r="L7" s="36"/>
      <c r="M7" s="36"/>
      <c r="O7" s="43" t="s">
        <v>418</v>
      </c>
      <c r="P7" s="43" t="s">
        <v>513</v>
      </c>
      <c r="Q7" s="43" t="s">
        <v>419</v>
      </c>
      <c r="R7" s="43" t="s">
        <v>420</v>
      </c>
      <c r="S7" s="43" t="s">
        <v>422</v>
      </c>
      <c r="T7" s="43" t="s">
        <v>514</v>
      </c>
      <c r="U7" s="43"/>
      <c r="V7" s="43" t="s">
        <v>423</v>
      </c>
      <c r="W7" s="43"/>
      <c r="X7" s="43" t="s">
        <v>424</v>
      </c>
      <c r="Y7" s="43"/>
      <c r="AA7" s="43" t="s">
        <v>425</v>
      </c>
    </row>
    <row r="8" spans="1:29" x14ac:dyDescent="0.3">
      <c r="A8" s="40">
        <v>1</v>
      </c>
      <c r="B8" s="36" t="s">
        <v>250</v>
      </c>
      <c r="C8" s="40">
        <v>20</v>
      </c>
      <c r="D8" s="40">
        <v>15</v>
      </c>
      <c r="E8" s="40">
        <v>1</v>
      </c>
      <c r="F8" s="40">
        <v>4</v>
      </c>
      <c r="G8" s="40">
        <v>525</v>
      </c>
      <c r="H8" s="36" t="s">
        <v>221</v>
      </c>
      <c r="I8" s="41">
        <v>470</v>
      </c>
      <c r="J8" s="40">
        <v>30</v>
      </c>
      <c r="K8" s="36" t="s">
        <v>221</v>
      </c>
      <c r="L8" s="41">
        <v>9</v>
      </c>
      <c r="M8" s="41" t="s">
        <v>429</v>
      </c>
      <c r="N8" s="49" t="str">
        <f t="shared" ref="N8:N19" si="0">CONCATENATE(M8," ",AA8)</f>
        <v>LL 1</v>
      </c>
      <c r="O8" s="43">
        <f t="shared" ref="O8:O19" si="1">ROUND((J8/C8)*100,1)</f>
        <v>150</v>
      </c>
      <c r="P8" s="43">
        <f>ROUND((L8/C8)*100,1)</f>
        <v>45</v>
      </c>
      <c r="Q8" s="43">
        <f t="shared" ref="Q8:Q19" si="2">ROUND(((G8-I8)/C8)*100,1)</f>
        <v>275</v>
      </c>
      <c r="R8" s="43">
        <f t="shared" ref="R8:R19" si="3">ROUND((G8/C8)*100,1)</f>
        <v>2625</v>
      </c>
      <c r="S8" s="49">
        <f>RANK(O8,($O$8,$O$23),0)</f>
        <v>1</v>
      </c>
      <c r="T8" s="49">
        <f>RANK(P8,($P$8,$P$23),1)</f>
        <v>1</v>
      </c>
      <c r="U8" s="50" t="str">
        <f>IF(LEN(T8)=1,CONCATENATE("0",T8),T8)</f>
        <v>01</v>
      </c>
      <c r="V8" s="49">
        <f>RANK(Q8,($Q$8,$Q$23),0)</f>
        <v>2</v>
      </c>
      <c r="W8" s="50" t="str">
        <f>IF(LEN(V8)=1,CONCATENATE("0",V8),V8)</f>
        <v>02</v>
      </c>
      <c r="X8" s="49">
        <f>RANK(R8,($R$8,$R$23),0)</f>
        <v>2</v>
      </c>
      <c r="Y8" s="50" t="str">
        <f>IF(LEN(X8)=1,CONCATENATE("0",X8),X8)</f>
        <v>02</v>
      </c>
      <c r="Z8" s="49">
        <f>ABS(CONCATENATE(S8,U8,W8,Y8))</f>
        <v>1010202</v>
      </c>
      <c r="AA8" s="49">
        <f>RANK(Z8,($Z$8,$Z$23),1)</f>
        <v>1</v>
      </c>
      <c r="AB8" t="str">
        <f>+B8</f>
        <v>Turnerschaft Durlach</v>
      </c>
      <c r="AC8" t="str">
        <f>CONCATENATE("LL AES"," ",A8)</f>
        <v>LL AES 1</v>
      </c>
    </row>
    <row r="9" spans="1:29" x14ac:dyDescent="0.3">
      <c r="A9" s="40">
        <v>2</v>
      </c>
      <c r="B9" s="36" t="s">
        <v>287</v>
      </c>
      <c r="C9" s="40">
        <v>20</v>
      </c>
      <c r="D9" s="40">
        <v>15</v>
      </c>
      <c r="E9" s="40">
        <v>0</v>
      </c>
      <c r="F9" s="40">
        <v>5</v>
      </c>
      <c r="G9" s="40">
        <v>599</v>
      </c>
      <c r="H9" s="36" t="s">
        <v>221</v>
      </c>
      <c r="I9" s="41">
        <v>540</v>
      </c>
      <c r="J9" s="40">
        <v>30</v>
      </c>
      <c r="K9" s="36" t="s">
        <v>221</v>
      </c>
      <c r="L9" s="41">
        <v>10</v>
      </c>
      <c r="M9" s="41" t="s">
        <v>421</v>
      </c>
      <c r="N9" t="str">
        <f t="shared" si="0"/>
        <v>LL Ranking ohne Aufsteiger 1</v>
      </c>
      <c r="O9" s="43">
        <f>ROUND((J9/C9)*100,1)</f>
        <v>150</v>
      </c>
      <c r="P9" s="43">
        <f t="shared" ref="P9:P19" si="4">ROUND((L9/C9)*100,1)</f>
        <v>50</v>
      </c>
      <c r="Q9" s="43">
        <f t="shared" si="2"/>
        <v>295</v>
      </c>
      <c r="R9" s="43">
        <f t="shared" si="3"/>
        <v>2995</v>
      </c>
      <c r="S9">
        <f>RANK(O9,($O$9:$O$19,$O$24:$O$35),0)</f>
        <v>1</v>
      </c>
      <c r="T9">
        <f>RANK(P9,($P$9:$P$19,$P$24:$P$35),1)</f>
        <v>1</v>
      </c>
      <c r="U9" s="48" t="str">
        <f>IF(LEN(T9)=1,CONCATENATE("0",T9),T9)</f>
        <v>01</v>
      </c>
      <c r="V9">
        <f>RANK(Q9,($Q$9:$Q$19,$Q$24:$Q$35),0)</f>
        <v>4</v>
      </c>
      <c r="W9" s="48" t="str">
        <f>IF(LEN(V9)=1,CONCATENATE("0",V9),V9)</f>
        <v>04</v>
      </c>
      <c r="X9">
        <f>RANK(R9,($R$9:$R$19,$R$24:$R$35),0)</f>
        <v>5</v>
      </c>
      <c r="Y9" s="48" t="str">
        <f>IF(LEN(X9)=1,CONCATENATE("0",X9),X9)</f>
        <v>05</v>
      </c>
      <c r="Z9">
        <f>ABS(CONCATENATE(S9,U9,W9,Y9))</f>
        <v>1010405</v>
      </c>
      <c r="AA9">
        <f>RANK(Z9,($Z$9:$Z$19,$Z$24:$Z$35),1)</f>
        <v>1</v>
      </c>
      <c r="AB9" t="str">
        <f t="shared" ref="AB9:AB35" si="5">+B9</f>
        <v>SG Heidelsheim/Helmsheim 2</v>
      </c>
      <c r="AC9" t="str">
        <f t="shared" ref="AC9:AC19" si="6">CONCATENATE("LL AES"," ",A9)</f>
        <v>LL AES 2</v>
      </c>
    </row>
    <row r="10" spans="1:29" x14ac:dyDescent="0.3">
      <c r="A10" s="40">
        <v>3</v>
      </c>
      <c r="B10" s="36" t="s">
        <v>248</v>
      </c>
      <c r="C10" s="40">
        <v>20</v>
      </c>
      <c r="D10" s="40">
        <v>13</v>
      </c>
      <c r="E10" s="40">
        <v>1</v>
      </c>
      <c r="F10" s="40">
        <v>6</v>
      </c>
      <c r="G10" s="40">
        <v>551</v>
      </c>
      <c r="H10" s="36" t="s">
        <v>221</v>
      </c>
      <c r="I10" s="41">
        <v>521</v>
      </c>
      <c r="J10" s="40">
        <v>27</v>
      </c>
      <c r="K10" s="36" t="s">
        <v>221</v>
      </c>
      <c r="L10" s="41">
        <v>13</v>
      </c>
      <c r="M10" s="41" t="s">
        <v>421</v>
      </c>
      <c r="N10" t="str">
        <f t="shared" si="0"/>
        <v>LL Ranking ohne Aufsteiger 5</v>
      </c>
      <c r="O10" s="43">
        <f t="shared" si="1"/>
        <v>135</v>
      </c>
      <c r="P10" s="43">
        <f t="shared" si="4"/>
        <v>65</v>
      </c>
      <c r="Q10" s="43">
        <f t="shared" si="2"/>
        <v>150</v>
      </c>
      <c r="R10" s="43">
        <f t="shared" si="3"/>
        <v>2755</v>
      </c>
      <c r="S10">
        <f>RANK(O10,($O$9:$O$19,$O$24:$O$35),0)</f>
        <v>5</v>
      </c>
      <c r="T10">
        <f>RANK(P10,($P$9:$P$19,$P$24:$P$35),1)</f>
        <v>5</v>
      </c>
      <c r="U10" s="48" t="str">
        <f t="shared" ref="U10:U19" si="7">IF(LEN(T10)=1,CONCATENATE("0",T10),T10)</f>
        <v>05</v>
      </c>
      <c r="V10">
        <f>RANK(Q10,($Q$9:$Q$19,$Q$24:$Q$35),0)</f>
        <v>7</v>
      </c>
      <c r="W10" s="48" t="str">
        <f t="shared" ref="W10:W19" si="8">IF(LEN(V10)=1,CONCATENATE("0",V10),V10)</f>
        <v>07</v>
      </c>
      <c r="X10">
        <f>RANK(R10,($R$9:$R$19,$R$24:$R$35),0)</f>
        <v>12</v>
      </c>
      <c r="Y10" s="48">
        <f t="shared" ref="Y10:Y19" si="9">IF(LEN(X10)=1,CONCATENATE("0",X10),X10)</f>
        <v>12</v>
      </c>
      <c r="Z10">
        <f t="shared" ref="Z10:Z19" si="10">ABS(CONCATENATE(S10,U10,W10,Y10))</f>
        <v>5050712</v>
      </c>
      <c r="AA10">
        <f>RANK(Z10,($Z$9:$Z$19,$Z$24:$Z$35),1)</f>
        <v>5</v>
      </c>
      <c r="AB10" t="str">
        <f t="shared" si="5"/>
        <v>SV Langensteinbach</v>
      </c>
      <c r="AC10" t="str">
        <f t="shared" si="6"/>
        <v>LL AES 3</v>
      </c>
    </row>
    <row r="11" spans="1:29" x14ac:dyDescent="0.3">
      <c r="A11" s="40">
        <v>4</v>
      </c>
      <c r="B11" s="36" t="s">
        <v>291</v>
      </c>
      <c r="C11" s="40">
        <v>21</v>
      </c>
      <c r="D11" s="40">
        <v>11</v>
      </c>
      <c r="E11" s="40">
        <v>0</v>
      </c>
      <c r="F11" s="40">
        <v>10</v>
      </c>
      <c r="G11" s="40">
        <v>577</v>
      </c>
      <c r="H11" s="36" t="s">
        <v>221</v>
      </c>
      <c r="I11" s="41">
        <v>551</v>
      </c>
      <c r="J11" s="40">
        <v>22</v>
      </c>
      <c r="K11" s="36" t="s">
        <v>221</v>
      </c>
      <c r="L11" s="41">
        <v>20</v>
      </c>
      <c r="M11" s="41" t="s">
        <v>421</v>
      </c>
      <c r="N11" t="str">
        <f t="shared" si="0"/>
        <v>LL Ranking ohne Aufsteiger 8</v>
      </c>
      <c r="O11" s="43">
        <f t="shared" si="1"/>
        <v>104.8</v>
      </c>
      <c r="P11" s="43">
        <f t="shared" si="4"/>
        <v>95.2</v>
      </c>
      <c r="Q11" s="43">
        <f t="shared" si="2"/>
        <v>123.8</v>
      </c>
      <c r="R11" s="43">
        <f t="shared" si="3"/>
        <v>2747.6</v>
      </c>
      <c r="S11">
        <f>RANK(O11,($O$9:$O$19,$O$24:$O$35),0)</f>
        <v>8</v>
      </c>
      <c r="T11">
        <f>RANK(P11,($P$9:$P$19,$P$24:$P$35),1)</f>
        <v>8</v>
      </c>
      <c r="U11" s="48" t="str">
        <f t="shared" si="7"/>
        <v>08</v>
      </c>
      <c r="V11">
        <f>RANK(Q11,($Q$9:$Q$19,$Q$24:$Q$35),0)</f>
        <v>8</v>
      </c>
      <c r="W11" s="48" t="str">
        <f t="shared" si="8"/>
        <v>08</v>
      </c>
      <c r="X11">
        <f>RANK(R11,($R$9:$R$19,$R$24:$R$35),0)</f>
        <v>13</v>
      </c>
      <c r="Y11" s="48">
        <f t="shared" si="9"/>
        <v>13</v>
      </c>
      <c r="Z11">
        <f t="shared" si="10"/>
        <v>8080813</v>
      </c>
      <c r="AA11">
        <f>RANK(Z11,($Z$9:$Z$19,$Z$24:$Z$35),1)</f>
        <v>8</v>
      </c>
      <c r="AB11" t="str">
        <f t="shared" si="5"/>
        <v>HC Neuenbürg 2000 2</v>
      </c>
      <c r="AC11" t="str">
        <f t="shared" si="6"/>
        <v>LL AES 4</v>
      </c>
    </row>
    <row r="12" spans="1:29" x14ac:dyDescent="0.3">
      <c r="A12" s="36">
        <v>5</v>
      </c>
      <c r="B12" s="36" t="s">
        <v>289</v>
      </c>
      <c r="C12" s="40">
        <v>21</v>
      </c>
      <c r="D12" s="40">
        <v>10</v>
      </c>
      <c r="E12" s="40">
        <v>1</v>
      </c>
      <c r="F12" s="40">
        <v>10</v>
      </c>
      <c r="G12" s="40">
        <v>522</v>
      </c>
      <c r="H12" s="36" t="s">
        <v>221</v>
      </c>
      <c r="I12" s="41">
        <v>534</v>
      </c>
      <c r="J12" s="40">
        <v>21</v>
      </c>
      <c r="K12" s="36" t="s">
        <v>221</v>
      </c>
      <c r="L12" s="41">
        <v>21</v>
      </c>
      <c r="M12" s="41" t="s">
        <v>421</v>
      </c>
      <c r="N12" t="str">
        <f t="shared" si="0"/>
        <v>LL Ranking ohne Aufsteiger 9</v>
      </c>
      <c r="O12" s="43">
        <f t="shared" si="1"/>
        <v>100</v>
      </c>
      <c r="P12" s="43">
        <f t="shared" si="4"/>
        <v>100</v>
      </c>
      <c r="Q12" s="43">
        <f t="shared" si="2"/>
        <v>-57.1</v>
      </c>
      <c r="R12" s="43">
        <f t="shared" si="3"/>
        <v>2485.6999999999998</v>
      </c>
      <c r="S12">
        <f>RANK(O12,($O$9:$O$19,$O$24:$O$35),0)</f>
        <v>9</v>
      </c>
      <c r="T12">
        <f>RANK(P12,($P$9:$P$19,$P$24:$P$35),1)</f>
        <v>9</v>
      </c>
      <c r="U12" s="48" t="str">
        <f t="shared" si="7"/>
        <v>09</v>
      </c>
      <c r="V12">
        <f>RANK(Q12,($Q$9:$Q$19,$Q$24:$Q$35),0)</f>
        <v>13</v>
      </c>
      <c r="W12" s="48">
        <f t="shared" si="8"/>
        <v>13</v>
      </c>
      <c r="X12">
        <f>RANK(R12,($R$9:$R$19,$R$24:$R$35),0)</f>
        <v>19</v>
      </c>
      <c r="Y12" s="48">
        <f t="shared" si="9"/>
        <v>19</v>
      </c>
      <c r="Z12">
        <f t="shared" si="10"/>
        <v>9091319</v>
      </c>
      <c r="AA12">
        <f>RANK(Z12,($Z$9:$Z$19,$Z$24:$Z$35),1)</f>
        <v>9</v>
      </c>
      <c r="AB12" t="str">
        <f t="shared" si="5"/>
        <v>TV Gondelsheim</v>
      </c>
      <c r="AC12" t="str">
        <f t="shared" si="6"/>
        <v>LL AES 5</v>
      </c>
    </row>
    <row r="13" spans="1:29" x14ac:dyDescent="0.3">
      <c r="A13" s="36">
        <v>6</v>
      </c>
      <c r="B13" s="36" t="s">
        <v>249</v>
      </c>
      <c r="C13" s="40">
        <v>21</v>
      </c>
      <c r="D13" s="40">
        <v>9</v>
      </c>
      <c r="E13" s="40">
        <v>2</v>
      </c>
      <c r="F13" s="40">
        <v>10</v>
      </c>
      <c r="G13" s="40">
        <v>586</v>
      </c>
      <c r="H13" s="36" t="s">
        <v>221</v>
      </c>
      <c r="I13" s="41">
        <v>566</v>
      </c>
      <c r="J13" s="40">
        <v>20</v>
      </c>
      <c r="K13" s="36" t="s">
        <v>221</v>
      </c>
      <c r="L13" s="41">
        <v>22</v>
      </c>
      <c r="M13" s="41" t="s">
        <v>421</v>
      </c>
      <c r="N13" t="str">
        <f t="shared" si="0"/>
        <v>LL Ranking ohne Aufsteiger 11</v>
      </c>
      <c r="O13" s="43">
        <f t="shared" si="1"/>
        <v>95.2</v>
      </c>
      <c r="P13" s="43">
        <f t="shared" si="4"/>
        <v>104.8</v>
      </c>
      <c r="Q13" s="43">
        <f t="shared" si="2"/>
        <v>95.2</v>
      </c>
      <c r="R13" s="43">
        <f t="shared" si="3"/>
        <v>2790.5</v>
      </c>
      <c r="S13">
        <f>RANK(O13,($O$9:$O$19,$O$24:$O$35),0)</f>
        <v>11</v>
      </c>
      <c r="T13">
        <f>RANK(P13,($P$9:$P$19,$P$24:$P$35),1)</f>
        <v>11</v>
      </c>
      <c r="U13" s="48">
        <f t="shared" si="7"/>
        <v>11</v>
      </c>
      <c r="V13">
        <f>RANK(Q13,($Q$9:$Q$19,$Q$24:$Q$35),0)</f>
        <v>9</v>
      </c>
      <c r="W13" s="48" t="str">
        <f t="shared" si="8"/>
        <v>09</v>
      </c>
      <c r="X13">
        <f>RANK(R13,($R$9:$R$19,$R$24:$R$35),0)</f>
        <v>8</v>
      </c>
      <c r="Y13" s="48" t="str">
        <f t="shared" si="9"/>
        <v>08</v>
      </c>
      <c r="Z13">
        <f t="shared" si="10"/>
        <v>11110908</v>
      </c>
      <c r="AA13">
        <f>RANK(Z13,($Z$9:$Z$19,$Z$24:$Z$35),1)</f>
        <v>11</v>
      </c>
      <c r="AB13" t="str">
        <f t="shared" si="5"/>
        <v xml:space="preserve">SG Neuthard/Büchenau </v>
      </c>
      <c r="AC13" t="str">
        <f t="shared" si="6"/>
        <v>LL AES 6</v>
      </c>
    </row>
    <row r="14" spans="1:29" x14ac:dyDescent="0.3">
      <c r="A14" s="36">
        <v>7</v>
      </c>
      <c r="B14" s="36" t="s">
        <v>238</v>
      </c>
      <c r="C14" s="40">
        <v>20</v>
      </c>
      <c r="D14" s="40">
        <v>9</v>
      </c>
      <c r="E14" s="40">
        <v>1</v>
      </c>
      <c r="F14" s="40">
        <v>10</v>
      </c>
      <c r="G14" s="40">
        <v>524</v>
      </c>
      <c r="H14" s="36" t="s">
        <v>221</v>
      </c>
      <c r="I14" s="41">
        <v>543</v>
      </c>
      <c r="J14" s="40">
        <v>19</v>
      </c>
      <c r="K14" s="36" t="s">
        <v>221</v>
      </c>
      <c r="L14" s="41">
        <v>21</v>
      </c>
      <c r="M14" s="41" t="s">
        <v>421</v>
      </c>
      <c r="N14" t="str">
        <f t="shared" si="0"/>
        <v>LL Ranking ohne Aufsteiger 12</v>
      </c>
      <c r="O14" s="43">
        <f t="shared" si="1"/>
        <v>95</v>
      </c>
      <c r="P14" s="43">
        <f t="shared" si="4"/>
        <v>105</v>
      </c>
      <c r="Q14" s="43">
        <f t="shared" si="2"/>
        <v>-95</v>
      </c>
      <c r="R14" s="43">
        <f t="shared" si="3"/>
        <v>2620</v>
      </c>
      <c r="S14">
        <f>RANK(O14,($O$9:$O$19,$O$24:$O$35),0)</f>
        <v>12</v>
      </c>
      <c r="T14">
        <f>RANK(P14,($P$9:$P$19,$P$24:$P$35),1)</f>
        <v>12</v>
      </c>
      <c r="U14" s="48">
        <f t="shared" si="7"/>
        <v>12</v>
      </c>
      <c r="V14">
        <f>RANK(Q14,($Q$9:$Q$19,$Q$24:$Q$35),0)</f>
        <v>14</v>
      </c>
      <c r="W14" s="48">
        <f t="shared" si="8"/>
        <v>14</v>
      </c>
      <c r="X14">
        <f>RANK(R14,($R$9:$R$19,$R$24:$R$35),0)</f>
        <v>16</v>
      </c>
      <c r="Y14" s="48">
        <f t="shared" si="9"/>
        <v>16</v>
      </c>
      <c r="Z14">
        <f t="shared" si="10"/>
        <v>12121416</v>
      </c>
      <c r="AA14">
        <f>RANK(Z14,($Z$9:$Z$19,$Z$24:$Z$35),1)</f>
        <v>12</v>
      </c>
      <c r="AB14" t="str">
        <f t="shared" si="5"/>
        <v>SG KIT/MTV Karlsruhe</v>
      </c>
      <c r="AC14" t="str">
        <f t="shared" si="6"/>
        <v>LL AES 7</v>
      </c>
    </row>
    <row r="15" spans="1:29" x14ac:dyDescent="0.3">
      <c r="A15" s="40">
        <v>8</v>
      </c>
      <c r="B15" s="36" t="s">
        <v>288</v>
      </c>
      <c r="C15" s="40">
        <v>19</v>
      </c>
      <c r="D15" s="40">
        <v>8</v>
      </c>
      <c r="E15" s="40">
        <v>1</v>
      </c>
      <c r="F15" s="40">
        <v>10</v>
      </c>
      <c r="G15" s="40">
        <v>527</v>
      </c>
      <c r="H15" s="36" t="s">
        <v>221</v>
      </c>
      <c r="I15" s="41">
        <v>495</v>
      </c>
      <c r="J15" s="40">
        <v>17</v>
      </c>
      <c r="K15" s="36" t="s">
        <v>221</v>
      </c>
      <c r="L15" s="41">
        <v>21</v>
      </c>
      <c r="M15" s="41" t="s">
        <v>421</v>
      </c>
      <c r="N15" t="str">
        <f t="shared" si="0"/>
        <v>LL Ranking ohne Aufsteiger 13</v>
      </c>
      <c r="O15" s="43">
        <f t="shared" si="1"/>
        <v>89.5</v>
      </c>
      <c r="P15" s="43">
        <f t="shared" si="4"/>
        <v>110.5</v>
      </c>
      <c r="Q15" s="43">
        <f t="shared" si="2"/>
        <v>168.4</v>
      </c>
      <c r="R15" s="43">
        <f t="shared" si="3"/>
        <v>2773.7</v>
      </c>
      <c r="S15">
        <f>RANK(O15,($O$9:$O$19,$O$24:$O$35),0)</f>
        <v>13</v>
      </c>
      <c r="T15">
        <f>RANK(P15,($P$9:$P$19,$P$24:$P$35),1)</f>
        <v>13</v>
      </c>
      <c r="U15" s="48">
        <f t="shared" si="7"/>
        <v>13</v>
      </c>
      <c r="V15">
        <f>RANK(Q15,($Q$9:$Q$19,$Q$24:$Q$35),0)</f>
        <v>6</v>
      </c>
      <c r="W15" s="48" t="str">
        <f t="shared" si="8"/>
        <v>06</v>
      </c>
      <c r="X15">
        <f>RANK(R15,($R$9:$R$19,$R$24:$R$35),0)</f>
        <v>10</v>
      </c>
      <c r="Y15" s="48">
        <f t="shared" si="9"/>
        <v>10</v>
      </c>
      <c r="Z15">
        <f t="shared" si="10"/>
        <v>13130610</v>
      </c>
      <c r="AA15">
        <f>RANK(Z15,($Z$9:$Z$19,$Z$24:$Z$35),1)</f>
        <v>13</v>
      </c>
      <c r="AB15" t="str">
        <f t="shared" si="5"/>
        <v>Post Südstadt Karlsruhe</v>
      </c>
      <c r="AC15" t="str">
        <f t="shared" si="6"/>
        <v>LL AES 8</v>
      </c>
    </row>
    <row r="16" spans="1:29" x14ac:dyDescent="0.3">
      <c r="A16" s="36">
        <v>9</v>
      </c>
      <c r="B16" s="36" t="s">
        <v>286</v>
      </c>
      <c r="C16" s="40">
        <v>21</v>
      </c>
      <c r="D16" s="40">
        <v>7</v>
      </c>
      <c r="E16" s="40">
        <v>2</v>
      </c>
      <c r="F16" s="40">
        <v>12</v>
      </c>
      <c r="G16" s="40">
        <v>504</v>
      </c>
      <c r="H16" s="36" t="s">
        <v>221</v>
      </c>
      <c r="I16" s="41">
        <v>494</v>
      </c>
      <c r="J16" s="40">
        <v>16</v>
      </c>
      <c r="K16" s="36" t="s">
        <v>221</v>
      </c>
      <c r="L16" s="41">
        <v>26</v>
      </c>
      <c r="M16" s="41" t="s">
        <v>421</v>
      </c>
      <c r="N16" t="str">
        <f t="shared" si="0"/>
        <v>LL Ranking ohne Aufsteiger 15</v>
      </c>
      <c r="O16" s="43">
        <f t="shared" si="1"/>
        <v>76.2</v>
      </c>
      <c r="P16" s="43">
        <f t="shared" si="4"/>
        <v>123.8</v>
      </c>
      <c r="Q16" s="43">
        <f t="shared" si="2"/>
        <v>47.6</v>
      </c>
      <c r="R16" s="43">
        <f t="shared" si="3"/>
        <v>2400</v>
      </c>
      <c r="S16">
        <f>RANK(O16,($O$9:$O$19,$O$24:$O$35),0)</f>
        <v>15</v>
      </c>
      <c r="T16">
        <f>RANK(P16,($P$9:$P$19,$P$24:$P$35),1)</f>
        <v>16</v>
      </c>
      <c r="U16" s="48">
        <f t="shared" si="7"/>
        <v>16</v>
      </c>
      <c r="V16">
        <f>RANK(Q16,($Q$9:$Q$19,$Q$24:$Q$35),0)</f>
        <v>10</v>
      </c>
      <c r="W16" s="48">
        <f t="shared" si="8"/>
        <v>10</v>
      </c>
      <c r="X16">
        <f>RANK(R16,($R$9:$R$19,$R$24:$R$35),0)</f>
        <v>23</v>
      </c>
      <c r="Y16" s="48">
        <f t="shared" si="9"/>
        <v>23</v>
      </c>
      <c r="Z16">
        <f t="shared" si="10"/>
        <v>15161023</v>
      </c>
      <c r="AA16">
        <f>RANK(Z16,($Z$9:$Z$19,$Z$24:$Z$35),1)</f>
        <v>15</v>
      </c>
      <c r="AB16" t="str">
        <f t="shared" si="5"/>
        <v>SG Sulzfeld/Bretten</v>
      </c>
      <c r="AC16" t="str">
        <f t="shared" si="6"/>
        <v>LL AES 9</v>
      </c>
    </row>
    <row r="17" spans="1:30" x14ac:dyDescent="0.3">
      <c r="A17" s="40">
        <v>10</v>
      </c>
      <c r="B17" s="36" t="s">
        <v>255</v>
      </c>
      <c r="C17" s="40">
        <v>20</v>
      </c>
      <c r="D17" s="40">
        <v>7</v>
      </c>
      <c r="E17" s="40">
        <v>0</v>
      </c>
      <c r="F17" s="40">
        <v>13</v>
      </c>
      <c r="G17" s="40">
        <v>491</v>
      </c>
      <c r="H17" s="36" t="s">
        <v>221</v>
      </c>
      <c r="I17" s="41">
        <v>560</v>
      </c>
      <c r="J17" s="40">
        <v>14</v>
      </c>
      <c r="K17" s="36" t="s">
        <v>221</v>
      </c>
      <c r="L17" s="41">
        <v>26</v>
      </c>
      <c r="M17" s="41" t="s">
        <v>421</v>
      </c>
      <c r="N17" t="str">
        <f t="shared" si="0"/>
        <v>LL Ranking ohne Aufsteiger 19</v>
      </c>
      <c r="O17" s="43">
        <f t="shared" si="1"/>
        <v>70</v>
      </c>
      <c r="P17" s="43">
        <f t="shared" si="4"/>
        <v>130</v>
      </c>
      <c r="Q17" s="43">
        <f t="shared" si="2"/>
        <v>-345</v>
      </c>
      <c r="R17" s="43">
        <f t="shared" si="3"/>
        <v>2455</v>
      </c>
      <c r="S17">
        <f>RANK(O17,($O$9:$O$19,$O$24:$O$35),0)</f>
        <v>18</v>
      </c>
      <c r="T17">
        <f>RANK(P17,($P$9:$P$19,$P$24:$P$35),1)</f>
        <v>18</v>
      </c>
      <c r="U17" s="48">
        <f t="shared" si="7"/>
        <v>18</v>
      </c>
      <c r="V17">
        <f>RANK(Q17,($Q$9:$Q$19,$Q$24:$Q$35),0)</f>
        <v>21</v>
      </c>
      <c r="W17" s="48">
        <f t="shared" si="8"/>
        <v>21</v>
      </c>
      <c r="X17">
        <f>RANK(R17,($R$9:$R$19,$R$24:$R$35),0)</f>
        <v>21</v>
      </c>
      <c r="Y17" s="48">
        <f t="shared" si="9"/>
        <v>21</v>
      </c>
      <c r="Z17">
        <f t="shared" si="10"/>
        <v>18182121</v>
      </c>
      <c r="AA17">
        <f>RANK(Z17,($Z$9:$Z$19,$Z$24:$Z$35),1)</f>
        <v>19</v>
      </c>
      <c r="AB17" t="str">
        <f t="shared" si="5"/>
        <v>HSG Walzbachtal 2</v>
      </c>
      <c r="AC17" t="str">
        <f t="shared" si="6"/>
        <v>LL AES 10</v>
      </c>
    </row>
    <row r="18" spans="1:30" x14ac:dyDescent="0.3">
      <c r="A18" s="36">
        <v>11</v>
      </c>
      <c r="B18" s="36" t="s">
        <v>290</v>
      </c>
      <c r="C18" s="40">
        <v>20</v>
      </c>
      <c r="D18" s="40">
        <v>7</v>
      </c>
      <c r="E18" s="40">
        <v>0</v>
      </c>
      <c r="F18" s="40">
        <v>13</v>
      </c>
      <c r="G18" s="40">
        <v>506</v>
      </c>
      <c r="H18" s="36" t="s">
        <v>221</v>
      </c>
      <c r="I18" s="41">
        <v>545</v>
      </c>
      <c r="J18" s="40">
        <v>14</v>
      </c>
      <c r="K18" s="36" t="s">
        <v>221</v>
      </c>
      <c r="L18" s="41">
        <v>26</v>
      </c>
      <c r="M18" s="41" t="s">
        <v>421</v>
      </c>
      <c r="N18" t="str">
        <f t="shared" si="0"/>
        <v>LL Ranking ohne Aufsteiger 18</v>
      </c>
      <c r="O18" s="43">
        <f t="shared" si="1"/>
        <v>70</v>
      </c>
      <c r="P18" s="43">
        <f t="shared" si="4"/>
        <v>130</v>
      </c>
      <c r="Q18" s="43">
        <f t="shared" si="2"/>
        <v>-195</v>
      </c>
      <c r="R18" s="43">
        <f t="shared" si="3"/>
        <v>2530</v>
      </c>
      <c r="S18">
        <f>RANK(O18,($O$9:$O$19,$O$24:$O$35),0)</f>
        <v>18</v>
      </c>
      <c r="T18">
        <f>RANK(P18,($P$9:$P$19,$P$24:$P$35),1)</f>
        <v>18</v>
      </c>
      <c r="U18" s="48">
        <f t="shared" si="7"/>
        <v>18</v>
      </c>
      <c r="V18">
        <f>RANK(Q18,($Q$9:$Q$19,$Q$24:$Q$35),0)</f>
        <v>19</v>
      </c>
      <c r="W18" s="48">
        <f t="shared" si="8"/>
        <v>19</v>
      </c>
      <c r="X18">
        <f>RANK(R18,($R$9:$R$19,$R$24:$R$35),0)</f>
        <v>18</v>
      </c>
      <c r="Y18" s="48">
        <f t="shared" si="9"/>
        <v>18</v>
      </c>
      <c r="Z18">
        <f t="shared" si="10"/>
        <v>18181918</v>
      </c>
      <c r="AA18">
        <f>RANK(Z18,($Z$9:$Z$19,$Z$24:$Z$35),1)</f>
        <v>18</v>
      </c>
      <c r="AB18" t="str">
        <f t="shared" si="5"/>
        <v>SG Stutensee-Weingarten</v>
      </c>
      <c r="AC18" t="str">
        <f t="shared" si="6"/>
        <v>LL AES 11</v>
      </c>
    </row>
    <row r="19" spans="1:30" x14ac:dyDescent="0.3">
      <c r="A19" s="40">
        <v>12</v>
      </c>
      <c r="B19" s="36" t="s">
        <v>247</v>
      </c>
      <c r="C19" s="40">
        <v>19</v>
      </c>
      <c r="D19" s="40">
        <v>5</v>
      </c>
      <c r="E19" s="40">
        <v>1</v>
      </c>
      <c r="F19" s="40">
        <v>13</v>
      </c>
      <c r="G19" s="40">
        <v>470</v>
      </c>
      <c r="H19" s="36" t="s">
        <v>221</v>
      </c>
      <c r="I19" s="41">
        <v>563</v>
      </c>
      <c r="J19" s="40">
        <v>9</v>
      </c>
      <c r="K19" s="36" t="s">
        <v>221</v>
      </c>
      <c r="L19" s="41">
        <v>27</v>
      </c>
      <c r="M19" s="41" t="s">
        <v>421</v>
      </c>
      <c r="N19" t="str">
        <f t="shared" si="0"/>
        <v>LL Ranking ohne Aufsteiger 22</v>
      </c>
      <c r="O19" s="43">
        <f t="shared" si="1"/>
        <v>47.4</v>
      </c>
      <c r="P19" s="43">
        <f t="shared" si="4"/>
        <v>142.1</v>
      </c>
      <c r="Q19" s="43">
        <f t="shared" si="2"/>
        <v>-489.5</v>
      </c>
      <c r="R19" s="43">
        <f t="shared" si="3"/>
        <v>2473.6999999999998</v>
      </c>
      <c r="S19">
        <f>RANK(O19,($O$9:$O$19,$O$24:$O$35),0)</f>
        <v>22</v>
      </c>
      <c r="T19">
        <f>RANK(P19,($P$9:$P$19,$P$24:$P$35),1)</f>
        <v>22</v>
      </c>
      <c r="U19" s="48">
        <f t="shared" si="7"/>
        <v>22</v>
      </c>
      <c r="V19">
        <f>RANK(Q19,($Q$9:$Q$19,$Q$24:$Q$35),0)</f>
        <v>22</v>
      </c>
      <c r="W19" s="48">
        <f t="shared" si="8"/>
        <v>22</v>
      </c>
      <c r="X19">
        <f>RANK(R19,($R$9:$R$19,$R$24:$R$35),0)</f>
        <v>20</v>
      </c>
      <c r="Y19" s="48">
        <f t="shared" si="9"/>
        <v>20</v>
      </c>
      <c r="Z19">
        <f t="shared" si="10"/>
        <v>22222220</v>
      </c>
      <c r="AA19">
        <f>RANK(Z19,($Z$9:$Z$19,$Z$24:$Z$35),1)</f>
        <v>22</v>
      </c>
      <c r="AB19" t="str">
        <f t="shared" si="5"/>
        <v>SG Hambrücken/Weiher</v>
      </c>
      <c r="AC19" t="str">
        <f t="shared" si="6"/>
        <v>LL AES 12</v>
      </c>
    </row>
    <row r="20" spans="1:30" x14ac:dyDescent="0.3">
      <c r="C20" s="33"/>
      <c r="D20" s="33"/>
      <c r="E20" s="33"/>
      <c r="F20" s="33"/>
      <c r="G20" s="33"/>
      <c r="I20" s="27"/>
      <c r="J20" s="33"/>
      <c r="L20" s="27"/>
      <c r="M20" s="27"/>
    </row>
    <row r="21" spans="1:30" ht="15.6" x14ac:dyDescent="0.35">
      <c r="A21" s="37" t="s">
        <v>292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30" x14ac:dyDescent="0.3">
      <c r="A22" s="36"/>
      <c r="B22" s="36"/>
      <c r="C22" s="38" t="s">
        <v>214</v>
      </c>
      <c r="D22" s="38" t="s">
        <v>215</v>
      </c>
      <c r="E22" s="38" t="s">
        <v>216</v>
      </c>
      <c r="F22" s="38" t="s">
        <v>217</v>
      </c>
      <c r="G22" s="36"/>
      <c r="H22" s="39" t="s">
        <v>218</v>
      </c>
      <c r="I22" s="36"/>
      <c r="J22" s="36"/>
      <c r="K22" s="39" t="s">
        <v>219</v>
      </c>
      <c r="L22" s="36"/>
      <c r="M22" s="36"/>
    </row>
    <row r="23" spans="1:30" x14ac:dyDescent="0.3">
      <c r="A23" s="40">
        <v>1</v>
      </c>
      <c r="B23" s="36" t="s">
        <v>300</v>
      </c>
      <c r="C23" s="40">
        <v>22</v>
      </c>
      <c r="D23" s="40">
        <v>16</v>
      </c>
      <c r="E23" s="40">
        <v>1</v>
      </c>
      <c r="F23" s="40">
        <v>5</v>
      </c>
      <c r="G23" s="40">
        <v>620</v>
      </c>
      <c r="H23" s="36" t="s">
        <v>221</v>
      </c>
      <c r="I23" s="41">
        <v>559</v>
      </c>
      <c r="J23" s="40">
        <v>33</v>
      </c>
      <c r="K23" s="36" t="s">
        <v>221</v>
      </c>
      <c r="L23" s="41">
        <v>11</v>
      </c>
      <c r="M23" s="41" t="s">
        <v>429</v>
      </c>
      <c r="N23" s="49" t="str">
        <f t="shared" ref="N23:N35" si="11">CONCATENATE(M23," ",AA23)</f>
        <v>LL 2</v>
      </c>
      <c r="O23" s="43">
        <f t="shared" ref="O23:O35" si="12">ROUND((J23/C23)*100,1)</f>
        <v>150</v>
      </c>
      <c r="P23" s="43">
        <f t="shared" ref="P23:P35" si="13">ROUND((L23/C23)*100,1)</f>
        <v>50</v>
      </c>
      <c r="Q23" s="43">
        <f t="shared" ref="Q23:Q35" si="14">ROUND(((G23-I23)/C23)*100,1)</f>
        <v>277.3</v>
      </c>
      <c r="R23" s="43">
        <f t="shared" ref="R23:R35" si="15">ROUND((G23/C23)*100,1)</f>
        <v>2818.2</v>
      </c>
      <c r="S23" s="49">
        <f>RANK(O23,($O$8,$O$23),0)</f>
        <v>1</v>
      </c>
      <c r="T23" s="49">
        <f>RANK(P23,($P$8,$P$23),1)</f>
        <v>2</v>
      </c>
      <c r="U23" s="50" t="str">
        <f t="shared" ref="U23:W35" si="16">IF(LEN(T23)=1,CONCATENATE("0",T23),T23)</f>
        <v>02</v>
      </c>
      <c r="V23" s="49">
        <f>RANK(Q23,($Q$8,$Q$23),0)</f>
        <v>1</v>
      </c>
      <c r="W23" s="50" t="str">
        <f t="shared" si="16"/>
        <v>01</v>
      </c>
      <c r="X23" s="49">
        <f>RANK(R23,($R$8,$R$23),0)</f>
        <v>1</v>
      </c>
      <c r="Y23" s="50" t="str">
        <f t="shared" ref="Y23:Y35" si="17">IF(LEN(X23)=1,CONCATENATE("0",X23),X23)</f>
        <v>01</v>
      </c>
      <c r="Z23" s="49">
        <f t="shared" ref="Z23:Z35" si="18">ABS(CONCATENATE(S23,U23,W23,Y23))</f>
        <v>1020101</v>
      </c>
      <c r="AA23" s="49">
        <f>RANK(Z23,($Z$8,$Z$23),1)</f>
        <v>2</v>
      </c>
      <c r="AB23" t="str">
        <f t="shared" si="5"/>
        <v>TV Hemsbach</v>
      </c>
      <c r="AC23" t="str">
        <f>CONCATENATE("LL RNT"," ",A23)</f>
        <v>LL RNT 1</v>
      </c>
    </row>
    <row r="24" spans="1:30" x14ac:dyDescent="0.3">
      <c r="A24" s="40">
        <v>2</v>
      </c>
      <c r="B24" s="36" t="s">
        <v>295</v>
      </c>
      <c r="C24" s="40">
        <v>23</v>
      </c>
      <c r="D24" s="40">
        <v>15</v>
      </c>
      <c r="E24" s="40">
        <v>3</v>
      </c>
      <c r="F24" s="40">
        <v>5</v>
      </c>
      <c r="G24" s="40">
        <v>709</v>
      </c>
      <c r="H24" s="36" t="s">
        <v>221</v>
      </c>
      <c r="I24" s="41">
        <v>611</v>
      </c>
      <c r="J24" s="40">
        <v>33</v>
      </c>
      <c r="K24" s="36" t="s">
        <v>221</v>
      </c>
      <c r="L24" s="41">
        <v>13</v>
      </c>
      <c r="M24" s="41" t="s">
        <v>421</v>
      </c>
      <c r="N24" t="str">
        <f t="shared" si="11"/>
        <v>LL Ranking ohne Aufsteiger 3</v>
      </c>
      <c r="O24" s="43">
        <f t="shared" si="12"/>
        <v>143.5</v>
      </c>
      <c r="P24" s="43">
        <f t="shared" si="13"/>
        <v>56.5</v>
      </c>
      <c r="Q24" s="43">
        <f t="shared" si="14"/>
        <v>426.1</v>
      </c>
      <c r="R24" s="43">
        <f t="shared" si="15"/>
        <v>3082.6</v>
      </c>
      <c r="S24">
        <f>RANK(O24,($O$9:$O$19,$O$24:$O$35),0)</f>
        <v>3</v>
      </c>
      <c r="T24">
        <f>RANK(P24,($P$9:$P$19,$P$24:$P$35),1)</f>
        <v>3</v>
      </c>
      <c r="U24" s="48" t="str">
        <f t="shared" ref="U24:U35" si="19">IF(LEN(T24)=1,CONCATENATE("0",T24),T24)</f>
        <v>03</v>
      </c>
      <c r="V24">
        <f>RANK(Q24,($Q$9:$Q$19,$Q$24:$Q$35),0)</f>
        <v>1</v>
      </c>
      <c r="W24" s="48" t="str">
        <f t="shared" si="16"/>
        <v>01</v>
      </c>
      <c r="X24">
        <f>RANK(R24,($R$9:$R$19,$R$24:$R$35),0)</f>
        <v>1</v>
      </c>
      <c r="Y24" s="48" t="str">
        <f t="shared" si="17"/>
        <v>01</v>
      </c>
      <c r="Z24">
        <f t="shared" si="18"/>
        <v>3030101</v>
      </c>
      <c r="AA24">
        <f>RANK(Z24,($Z$9:$Z$19,$Z$24:$Z$35),1)</f>
        <v>3</v>
      </c>
      <c r="AB24" t="str">
        <f t="shared" si="5"/>
        <v xml:space="preserve">SG Heidelberg-Leimen </v>
      </c>
      <c r="AC24" t="str">
        <f t="shared" ref="AC24:AC35" si="20">CONCATENATE("LL RNT"," ",A24)</f>
        <v>LL RNT 2</v>
      </c>
    </row>
    <row r="25" spans="1:30" x14ac:dyDescent="0.3">
      <c r="A25" s="40">
        <v>3</v>
      </c>
      <c r="B25" s="36" t="s">
        <v>230</v>
      </c>
      <c r="C25" s="40">
        <v>22</v>
      </c>
      <c r="D25" s="40">
        <v>15</v>
      </c>
      <c r="E25" s="40">
        <v>2</v>
      </c>
      <c r="F25" s="40">
        <v>5</v>
      </c>
      <c r="G25" s="40">
        <v>668</v>
      </c>
      <c r="H25" s="36" t="s">
        <v>221</v>
      </c>
      <c r="I25" s="41">
        <v>596</v>
      </c>
      <c r="J25" s="40">
        <v>32</v>
      </c>
      <c r="K25" s="36" t="s">
        <v>221</v>
      </c>
      <c r="L25" s="41">
        <v>12</v>
      </c>
      <c r="M25" s="41" t="s">
        <v>421</v>
      </c>
      <c r="N25" t="str">
        <f t="shared" si="11"/>
        <v>LL Ranking ohne Aufsteiger 2</v>
      </c>
      <c r="O25" s="43">
        <f t="shared" si="12"/>
        <v>145.5</v>
      </c>
      <c r="P25" s="43">
        <f t="shared" si="13"/>
        <v>54.5</v>
      </c>
      <c r="Q25" s="43">
        <f t="shared" si="14"/>
        <v>327.3</v>
      </c>
      <c r="R25" s="43">
        <f t="shared" si="15"/>
        <v>3036.4</v>
      </c>
      <c r="S25">
        <f>RANK(O25,($O$9:$O$19,$O$24:$O$35),0)</f>
        <v>2</v>
      </c>
      <c r="T25">
        <f>RANK(P25,($P$9:$P$19,$P$24:$P$35),1)</f>
        <v>2</v>
      </c>
      <c r="U25" s="48" t="str">
        <f t="shared" si="19"/>
        <v>02</v>
      </c>
      <c r="V25">
        <f>RANK(Q25,($Q$9:$Q$19,$Q$24:$Q$35),0)</f>
        <v>2</v>
      </c>
      <c r="W25" s="48" t="str">
        <f t="shared" si="16"/>
        <v>02</v>
      </c>
      <c r="X25">
        <f>RANK(R25,($R$9:$R$19,$R$24:$R$35),0)</f>
        <v>2</v>
      </c>
      <c r="Y25" s="48" t="str">
        <f t="shared" si="17"/>
        <v>02</v>
      </c>
      <c r="Z25">
        <f t="shared" si="18"/>
        <v>2020202</v>
      </c>
      <c r="AA25">
        <f>RANK(Z25,($Z$9:$Z$19,$Z$24:$Z$35),1)</f>
        <v>2</v>
      </c>
      <c r="AB25" t="str">
        <f t="shared" si="5"/>
        <v>TV Brühl</v>
      </c>
      <c r="AC25" t="str">
        <f t="shared" si="20"/>
        <v>LL RNT 3</v>
      </c>
    </row>
    <row r="26" spans="1:30" x14ac:dyDescent="0.3">
      <c r="A26" s="40">
        <v>4</v>
      </c>
      <c r="B26" s="36" t="s">
        <v>297</v>
      </c>
      <c r="C26" s="40">
        <v>22</v>
      </c>
      <c r="D26" s="40">
        <v>15</v>
      </c>
      <c r="E26" s="40">
        <v>0</v>
      </c>
      <c r="F26" s="40">
        <v>7</v>
      </c>
      <c r="G26" s="40">
        <v>665</v>
      </c>
      <c r="H26" s="36" t="s">
        <v>221</v>
      </c>
      <c r="I26" s="41">
        <v>593</v>
      </c>
      <c r="J26" s="40">
        <v>30</v>
      </c>
      <c r="K26" s="36" t="s">
        <v>221</v>
      </c>
      <c r="L26" s="41">
        <v>14</v>
      </c>
      <c r="M26" s="41" t="s">
        <v>421</v>
      </c>
      <c r="N26" t="str">
        <f t="shared" si="11"/>
        <v>LL Ranking ohne Aufsteiger 4</v>
      </c>
      <c r="O26" s="43">
        <f t="shared" si="12"/>
        <v>136.4</v>
      </c>
      <c r="P26" s="43">
        <f t="shared" si="13"/>
        <v>63.6</v>
      </c>
      <c r="Q26" s="43">
        <f t="shared" si="14"/>
        <v>327.3</v>
      </c>
      <c r="R26" s="43">
        <f t="shared" si="15"/>
        <v>3022.7</v>
      </c>
      <c r="S26">
        <f>RANK(O26,($O$9:$O$19,$O$24:$O$35),0)</f>
        <v>4</v>
      </c>
      <c r="T26">
        <f>RANK(P26,($P$9:$P$19,$P$24:$P$35),1)</f>
        <v>4</v>
      </c>
      <c r="U26" s="48" t="str">
        <f t="shared" si="19"/>
        <v>04</v>
      </c>
      <c r="V26">
        <f>RANK(Q26,($Q$9:$Q$19,$Q$24:$Q$35),0)</f>
        <v>2</v>
      </c>
      <c r="W26" s="48" t="str">
        <f t="shared" si="16"/>
        <v>02</v>
      </c>
      <c r="X26">
        <f>RANK(R26,($R$9:$R$19,$R$24:$R$35),0)</f>
        <v>4</v>
      </c>
      <c r="Y26" s="48" t="str">
        <f t="shared" si="17"/>
        <v>04</v>
      </c>
      <c r="Z26">
        <f t="shared" si="18"/>
        <v>4040204</v>
      </c>
      <c r="AA26">
        <f>RANK(Z26,($Z$9:$Z$19,$Z$24:$Z$35),1)</f>
        <v>4</v>
      </c>
      <c r="AB26" t="str">
        <f t="shared" si="5"/>
        <v>TSG Ketsch</v>
      </c>
      <c r="AC26" t="str">
        <f t="shared" si="20"/>
        <v>LL RNT 4</v>
      </c>
    </row>
    <row r="27" spans="1:30" x14ac:dyDescent="0.3">
      <c r="A27" s="36">
        <v>5</v>
      </c>
      <c r="B27" s="36" t="s">
        <v>298</v>
      </c>
      <c r="C27" s="40">
        <v>22</v>
      </c>
      <c r="D27" s="40">
        <v>12</v>
      </c>
      <c r="E27" s="40">
        <v>2</v>
      </c>
      <c r="F27" s="40">
        <v>8</v>
      </c>
      <c r="G27" s="40">
        <v>653</v>
      </c>
      <c r="H27" s="36" t="s">
        <v>221</v>
      </c>
      <c r="I27" s="41">
        <v>615</v>
      </c>
      <c r="J27" s="40">
        <v>26</v>
      </c>
      <c r="K27" s="36" t="s">
        <v>221</v>
      </c>
      <c r="L27" s="41">
        <v>18</v>
      </c>
      <c r="M27" s="41" t="s">
        <v>421</v>
      </c>
      <c r="N27" t="str">
        <f t="shared" si="11"/>
        <v>LL Ranking ohne Aufsteiger 6</v>
      </c>
      <c r="O27" s="43">
        <f t="shared" si="12"/>
        <v>118.2</v>
      </c>
      <c r="P27" s="43">
        <f t="shared" si="13"/>
        <v>81.8</v>
      </c>
      <c r="Q27" s="43">
        <f t="shared" si="14"/>
        <v>172.7</v>
      </c>
      <c r="R27" s="43">
        <f t="shared" si="15"/>
        <v>2968.2</v>
      </c>
      <c r="S27">
        <f>RANK(O27,($O$9:$O$19,$O$24:$O$35),0)</f>
        <v>6</v>
      </c>
      <c r="T27">
        <f>RANK(P27,($P$9:$P$19,$P$24:$P$35),1)</f>
        <v>6</v>
      </c>
      <c r="U27" s="48" t="str">
        <f t="shared" si="19"/>
        <v>06</v>
      </c>
      <c r="V27">
        <f>RANK(Q27,($Q$9:$Q$19,$Q$24:$Q$35),0)</f>
        <v>5</v>
      </c>
      <c r="W27" s="48" t="str">
        <f t="shared" si="16"/>
        <v>05</v>
      </c>
      <c r="X27">
        <f>RANK(R27,($R$9:$R$19,$R$24:$R$35),0)</f>
        <v>6</v>
      </c>
      <c r="Y27" s="48" t="str">
        <f t="shared" si="17"/>
        <v>06</v>
      </c>
      <c r="Z27">
        <f t="shared" si="18"/>
        <v>6060506</v>
      </c>
      <c r="AA27">
        <f>RANK(Z27,($Z$9:$Z$19,$Z$24:$Z$35),1)</f>
        <v>6</v>
      </c>
      <c r="AB27" t="str">
        <f t="shared" si="5"/>
        <v>TSV 1863 Buchen</v>
      </c>
      <c r="AC27" t="str">
        <f t="shared" si="20"/>
        <v>LL RNT 5</v>
      </c>
    </row>
    <row r="28" spans="1:30" x14ac:dyDescent="0.3">
      <c r="A28" s="36">
        <v>6</v>
      </c>
      <c r="B28" s="36" t="s">
        <v>299</v>
      </c>
      <c r="C28" s="40">
        <v>22</v>
      </c>
      <c r="D28" s="40">
        <v>11</v>
      </c>
      <c r="E28" s="40">
        <v>2</v>
      </c>
      <c r="F28" s="40">
        <v>9</v>
      </c>
      <c r="G28" s="40">
        <v>668</v>
      </c>
      <c r="H28" s="36" t="s">
        <v>221</v>
      </c>
      <c r="I28" s="41">
        <v>670</v>
      </c>
      <c r="J28" s="40">
        <v>24</v>
      </c>
      <c r="K28" s="36" t="s">
        <v>221</v>
      </c>
      <c r="L28" s="41">
        <v>20</v>
      </c>
      <c r="M28" s="41" t="s">
        <v>421</v>
      </c>
      <c r="N28" t="str">
        <f t="shared" si="11"/>
        <v>LL Ranking ohne Aufsteiger 7</v>
      </c>
      <c r="O28" s="43">
        <f t="shared" si="12"/>
        <v>109.1</v>
      </c>
      <c r="P28" s="43">
        <f t="shared" si="13"/>
        <v>90.9</v>
      </c>
      <c r="Q28" s="43">
        <f t="shared" si="14"/>
        <v>-9.1</v>
      </c>
      <c r="R28" s="43">
        <f t="shared" si="15"/>
        <v>3036.4</v>
      </c>
      <c r="S28">
        <f>RANK(O28,($O$9:$O$19,$O$24:$O$35),0)</f>
        <v>7</v>
      </c>
      <c r="T28">
        <f>RANK(P28,($P$9:$P$19,$P$24:$P$35),1)</f>
        <v>7</v>
      </c>
      <c r="U28" s="48" t="str">
        <f t="shared" si="19"/>
        <v>07</v>
      </c>
      <c r="V28">
        <f>RANK(Q28,($Q$9:$Q$19,$Q$24:$Q$35),0)</f>
        <v>11</v>
      </c>
      <c r="W28" s="48">
        <f t="shared" si="16"/>
        <v>11</v>
      </c>
      <c r="X28">
        <f>RANK(R28,($R$9:$R$19,$R$24:$R$35),0)</f>
        <v>2</v>
      </c>
      <c r="Y28" s="48" t="str">
        <f t="shared" si="17"/>
        <v>02</v>
      </c>
      <c r="Z28">
        <f t="shared" si="18"/>
        <v>7071102</v>
      </c>
      <c r="AA28">
        <f>RANK(Z28,($Z$9:$Z$19,$Z$24:$Z$35),1)</f>
        <v>7</v>
      </c>
      <c r="AB28" t="str">
        <f t="shared" si="5"/>
        <v>HSG St. Leon/Reilingen</v>
      </c>
      <c r="AC28" t="str">
        <f t="shared" si="20"/>
        <v>LL RNT 6</v>
      </c>
    </row>
    <row r="29" spans="1:30" x14ac:dyDescent="0.3">
      <c r="A29" s="36">
        <v>7</v>
      </c>
      <c r="B29" s="36" t="s">
        <v>294</v>
      </c>
      <c r="C29" s="40">
        <v>22</v>
      </c>
      <c r="D29" s="40">
        <v>10</v>
      </c>
      <c r="E29" s="40">
        <v>1</v>
      </c>
      <c r="F29" s="40">
        <v>11</v>
      </c>
      <c r="G29" s="40">
        <v>533</v>
      </c>
      <c r="H29" s="36" t="s">
        <v>221</v>
      </c>
      <c r="I29" s="41">
        <v>565</v>
      </c>
      <c r="J29" s="40">
        <v>21</v>
      </c>
      <c r="K29" s="36" t="s">
        <v>221</v>
      </c>
      <c r="L29" s="41">
        <v>23</v>
      </c>
      <c r="M29" s="41" t="s">
        <v>421</v>
      </c>
      <c r="N29" t="str">
        <f t="shared" si="11"/>
        <v>LL Ranking ohne Aufsteiger 10</v>
      </c>
      <c r="O29" s="43">
        <f t="shared" si="12"/>
        <v>95.5</v>
      </c>
      <c r="P29" s="43">
        <f t="shared" si="13"/>
        <v>104.5</v>
      </c>
      <c r="Q29" s="43">
        <f t="shared" si="14"/>
        <v>-145.5</v>
      </c>
      <c r="R29" s="43">
        <f t="shared" si="15"/>
        <v>2422.6999999999998</v>
      </c>
      <c r="S29">
        <f>RANK(O29,($O$9:$O$19,$O$24:$O$35),0)</f>
        <v>10</v>
      </c>
      <c r="T29">
        <f>RANK(P29,($P$9:$P$19,$P$24:$P$35),1)</f>
        <v>10</v>
      </c>
      <c r="U29" s="48">
        <f t="shared" si="19"/>
        <v>10</v>
      </c>
      <c r="V29">
        <f>RANK(Q29,($Q$9:$Q$19,$Q$24:$Q$35),0)</f>
        <v>16</v>
      </c>
      <c r="W29" s="48">
        <f t="shared" si="16"/>
        <v>16</v>
      </c>
      <c r="X29">
        <f>RANK(R29,($R$9:$R$19,$R$24:$R$35),0)</f>
        <v>22</v>
      </c>
      <c r="Y29" s="48">
        <f t="shared" si="17"/>
        <v>22</v>
      </c>
      <c r="Z29">
        <f t="shared" si="18"/>
        <v>10101622</v>
      </c>
      <c r="AA29">
        <f>RANK(Z29,($Z$9:$Z$19,$Z$24:$Z$35),1)</f>
        <v>10</v>
      </c>
      <c r="AB29" t="str">
        <f t="shared" si="5"/>
        <v>HA Neckarelz</v>
      </c>
      <c r="AC29" t="str">
        <f t="shared" si="20"/>
        <v>LL RNT 7</v>
      </c>
    </row>
    <row r="30" spans="1:30" ht="15" customHeight="1" x14ac:dyDescent="0.3">
      <c r="A30" s="40">
        <v>8</v>
      </c>
      <c r="B30" s="36" t="s">
        <v>293</v>
      </c>
      <c r="C30" s="40">
        <v>22</v>
      </c>
      <c r="D30" s="40">
        <v>9</v>
      </c>
      <c r="E30" s="40">
        <v>1</v>
      </c>
      <c r="F30" s="40">
        <v>12</v>
      </c>
      <c r="G30" s="40">
        <v>600</v>
      </c>
      <c r="H30" s="36" t="s">
        <v>221</v>
      </c>
      <c r="I30" s="41">
        <v>611</v>
      </c>
      <c r="J30" s="40">
        <v>19</v>
      </c>
      <c r="K30" s="36" t="s">
        <v>221</v>
      </c>
      <c r="L30" s="41">
        <v>25</v>
      </c>
      <c r="M30" s="41" t="s">
        <v>421</v>
      </c>
      <c r="N30" t="str">
        <f t="shared" si="11"/>
        <v>LL Ranking ohne Aufsteiger 14</v>
      </c>
      <c r="O30" s="43">
        <f t="shared" si="12"/>
        <v>86.4</v>
      </c>
      <c r="P30" s="43">
        <f t="shared" si="13"/>
        <v>113.6</v>
      </c>
      <c r="Q30" s="43">
        <f t="shared" si="14"/>
        <v>-50</v>
      </c>
      <c r="R30" s="43">
        <f t="shared" si="15"/>
        <v>2727.3</v>
      </c>
      <c r="S30">
        <f>RANK(O30,($O$9:$O$19,$O$24:$O$35),0)</f>
        <v>14</v>
      </c>
      <c r="T30">
        <f>RANK(P30,($P$9:$P$19,$P$24:$P$35),1)</f>
        <v>14</v>
      </c>
      <c r="U30" s="48">
        <f t="shared" si="19"/>
        <v>14</v>
      </c>
      <c r="V30">
        <f>RANK(Q30,($Q$9:$Q$19,$Q$24:$Q$35),0)</f>
        <v>12</v>
      </c>
      <c r="W30" s="48">
        <f t="shared" si="16"/>
        <v>12</v>
      </c>
      <c r="X30">
        <f>RANK(R30,($R$9:$R$19,$R$24:$R$35),0)</f>
        <v>14</v>
      </c>
      <c r="Y30" s="48">
        <f t="shared" si="17"/>
        <v>14</v>
      </c>
      <c r="Z30">
        <f t="shared" si="18"/>
        <v>14141214</v>
      </c>
      <c r="AA30">
        <f>RANK(Z30,($Z$9:$Z$19,$Z$24:$Z$35),1)</f>
        <v>14</v>
      </c>
      <c r="AB30" t="str">
        <f t="shared" si="5"/>
        <v>TG Laudenbach</v>
      </c>
      <c r="AC30" t="str">
        <f t="shared" si="20"/>
        <v>LL RNT 8</v>
      </c>
    </row>
    <row r="31" spans="1:30" x14ac:dyDescent="0.3">
      <c r="A31" s="36">
        <v>9</v>
      </c>
      <c r="B31" s="36" t="s">
        <v>296</v>
      </c>
      <c r="C31" s="40">
        <v>23</v>
      </c>
      <c r="D31" s="40">
        <v>8</v>
      </c>
      <c r="E31" s="40">
        <v>3</v>
      </c>
      <c r="F31" s="40">
        <v>12</v>
      </c>
      <c r="G31" s="40">
        <v>640</v>
      </c>
      <c r="H31" s="36" t="s">
        <v>221</v>
      </c>
      <c r="I31" s="41">
        <v>684</v>
      </c>
      <c r="J31" s="40">
        <v>17</v>
      </c>
      <c r="K31" s="36" t="s">
        <v>221</v>
      </c>
      <c r="L31" s="41">
        <v>27</v>
      </c>
      <c r="M31" s="41" t="s">
        <v>421</v>
      </c>
      <c r="N31" t="str">
        <f t="shared" si="11"/>
        <v>LL Ranking ohne Aufsteiger 16</v>
      </c>
      <c r="O31" s="43">
        <f t="shared" si="12"/>
        <v>73.900000000000006</v>
      </c>
      <c r="P31" s="43">
        <f t="shared" si="13"/>
        <v>117.4</v>
      </c>
      <c r="Q31" s="43">
        <f t="shared" si="14"/>
        <v>-191.3</v>
      </c>
      <c r="R31" s="43">
        <f t="shared" si="15"/>
        <v>2782.6</v>
      </c>
      <c r="S31">
        <f>RANK(O31,($O$9:$O$19,$O$24:$O$35),0)</f>
        <v>16</v>
      </c>
      <c r="T31">
        <f>RANK(P31,($P$9:$P$19,$P$24:$P$35),1)</f>
        <v>15</v>
      </c>
      <c r="U31" s="48">
        <f t="shared" si="19"/>
        <v>15</v>
      </c>
      <c r="V31">
        <f>RANK(Q31,($Q$9:$Q$19,$Q$24:$Q$35),0)</f>
        <v>18</v>
      </c>
      <c r="W31" s="48">
        <f t="shared" si="16"/>
        <v>18</v>
      </c>
      <c r="X31">
        <f>RANK(R31,($R$9:$R$19,$R$24:$R$35),0)</f>
        <v>9</v>
      </c>
      <c r="Y31" s="48" t="str">
        <f t="shared" si="17"/>
        <v>09</v>
      </c>
      <c r="Z31">
        <f t="shared" si="18"/>
        <v>16151809</v>
      </c>
      <c r="AA31">
        <f>RANK(Z31,($Z$9:$Z$19,$Z$24:$Z$35),1)</f>
        <v>16</v>
      </c>
      <c r="AB31" t="str">
        <f t="shared" si="5"/>
        <v>HSG Dittigheim/Tauberbischofsheim</v>
      </c>
      <c r="AC31" t="str">
        <f t="shared" si="20"/>
        <v>LL RNT 9</v>
      </c>
      <c r="AD31" t="str">
        <f>+AB31</f>
        <v>HSG Dittigheim/Tauberbischofsheim</v>
      </c>
    </row>
    <row r="32" spans="1:30" x14ac:dyDescent="0.3">
      <c r="A32" s="40">
        <v>10</v>
      </c>
      <c r="B32" s="36" t="s">
        <v>261</v>
      </c>
      <c r="C32" s="40">
        <v>22</v>
      </c>
      <c r="D32" s="40">
        <v>7</v>
      </c>
      <c r="E32" s="40">
        <v>2</v>
      </c>
      <c r="F32" s="40">
        <v>13</v>
      </c>
      <c r="G32" s="40">
        <v>575</v>
      </c>
      <c r="H32" s="36" t="s">
        <v>221</v>
      </c>
      <c r="I32" s="41">
        <v>596</v>
      </c>
      <c r="J32" s="40">
        <v>16</v>
      </c>
      <c r="K32" s="36" t="s">
        <v>221</v>
      </c>
      <c r="L32" s="41">
        <v>28</v>
      </c>
      <c r="M32" s="41" t="s">
        <v>421</v>
      </c>
      <c r="N32" t="str">
        <f t="shared" si="11"/>
        <v>LL Ranking ohne Aufsteiger 17</v>
      </c>
      <c r="O32" s="43">
        <f t="shared" si="12"/>
        <v>72.7</v>
      </c>
      <c r="P32" s="43">
        <f t="shared" si="13"/>
        <v>127.3</v>
      </c>
      <c r="Q32" s="43">
        <f t="shared" si="14"/>
        <v>-95.5</v>
      </c>
      <c r="R32" s="43">
        <f t="shared" si="15"/>
        <v>2613.6</v>
      </c>
      <c r="S32">
        <f>RANK(O32,($O$9:$O$19,$O$24:$O$35),0)</f>
        <v>17</v>
      </c>
      <c r="T32">
        <f>RANK(P32,($P$9:$P$19,$P$24:$P$35),1)</f>
        <v>17</v>
      </c>
      <c r="U32" s="48">
        <f t="shared" si="19"/>
        <v>17</v>
      </c>
      <c r="V32">
        <f>RANK(Q32,($Q$9:$Q$19,$Q$24:$Q$35),0)</f>
        <v>15</v>
      </c>
      <c r="W32" s="48">
        <f t="shared" si="16"/>
        <v>15</v>
      </c>
      <c r="X32">
        <f>RANK(R32,($R$9:$R$19,$R$24:$R$35),0)</f>
        <v>17</v>
      </c>
      <c r="Y32" s="48">
        <f t="shared" si="17"/>
        <v>17</v>
      </c>
      <c r="Z32">
        <f t="shared" si="18"/>
        <v>17171517</v>
      </c>
      <c r="AA32">
        <f>RANK(Z32,($Z$9:$Z$19,$Z$24:$Z$35),1)</f>
        <v>17</v>
      </c>
      <c r="AB32" t="str">
        <f t="shared" si="5"/>
        <v>TSV Rot-Malsch 2</v>
      </c>
      <c r="AC32" t="str">
        <f t="shared" si="20"/>
        <v>LL RNT 10</v>
      </c>
      <c r="AD32" t="str">
        <f t="shared" ref="AD32:AD35" si="21">+AB32</f>
        <v>TSV Rot-Malsch 2</v>
      </c>
    </row>
    <row r="33" spans="1:30" x14ac:dyDescent="0.3">
      <c r="A33" s="36">
        <v>11</v>
      </c>
      <c r="B33" s="36" t="s">
        <v>260</v>
      </c>
      <c r="C33" s="40">
        <v>22</v>
      </c>
      <c r="D33" s="40">
        <v>7</v>
      </c>
      <c r="E33" s="40">
        <v>1</v>
      </c>
      <c r="F33" s="40">
        <v>14</v>
      </c>
      <c r="G33" s="40">
        <v>579</v>
      </c>
      <c r="H33" s="36" t="s">
        <v>221</v>
      </c>
      <c r="I33" s="41">
        <v>643</v>
      </c>
      <c r="J33" s="40">
        <v>14</v>
      </c>
      <c r="K33" s="36" t="s">
        <v>221</v>
      </c>
      <c r="L33" s="41">
        <v>29</v>
      </c>
      <c r="M33" s="41" t="s">
        <v>421</v>
      </c>
      <c r="N33" t="str">
        <f t="shared" si="11"/>
        <v>LL Ranking ohne Aufsteiger 20</v>
      </c>
      <c r="O33" s="43">
        <f t="shared" si="12"/>
        <v>63.6</v>
      </c>
      <c r="P33" s="43">
        <f t="shared" si="13"/>
        <v>131.80000000000001</v>
      </c>
      <c r="Q33" s="43">
        <f t="shared" si="14"/>
        <v>-290.89999999999998</v>
      </c>
      <c r="R33" s="43">
        <f t="shared" si="15"/>
        <v>2631.8</v>
      </c>
      <c r="S33">
        <f>RANK(O33,($O$9:$O$19,$O$24:$O$35),0)</f>
        <v>20</v>
      </c>
      <c r="T33">
        <f>RANK(P33,($P$9:$P$19,$P$24:$P$35),1)</f>
        <v>20</v>
      </c>
      <c r="U33" s="48">
        <f t="shared" si="19"/>
        <v>20</v>
      </c>
      <c r="V33">
        <f>RANK(Q33,($Q$9:$Q$19,$Q$24:$Q$35),0)</f>
        <v>20</v>
      </c>
      <c r="W33" s="48">
        <f t="shared" si="16"/>
        <v>20</v>
      </c>
      <c r="X33">
        <f>RANK(R33,($R$9:$R$19,$R$24:$R$35),0)</f>
        <v>15</v>
      </c>
      <c r="Y33" s="48">
        <f t="shared" si="17"/>
        <v>15</v>
      </c>
      <c r="Z33">
        <f t="shared" si="18"/>
        <v>20202015</v>
      </c>
      <c r="AA33">
        <f>RANK(Z33,($Z$9:$Z$19,$Z$24:$Z$35),1)</f>
        <v>20</v>
      </c>
      <c r="AB33" t="str">
        <f t="shared" si="5"/>
        <v>TV Mosbach</v>
      </c>
      <c r="AC33" t="str">
        <f t="shared" si="20"/>
        <v>LL RNT 11</v>
      </c>
      <c r="AD33" t="str">
        <f t="shared" si="21"/>
        <v>TV Mosbach</v>
      </c>
    </row>
    <row r="34" spans="1:30" x14ac:dyDescent="0.3">
      <c r="A34" s="40">
        <v>12</v>
      </c>
      <c r="B34" s="36" t="s">
        <v>237</v>
      </c>
      <c r="C34" s="40">
        <v>22</v>
      </c>
      <c r="D34" s="40">
        <v>6</v>
      </c>
      <c r="E34" s="40">
        <v>1</v>
      </c>
      <c r="F34" s="40">
        <v>15</v>
      </c>
      <c r="G34" s="40">
        <v>643</v>
      </c>
      <c r="H34" s="36" t="s">
        <v>221</v>
      </c>
      <c r="I34" s="41">
        <v>679</v>
      </c>
      <c r="J34" s="40">
        <v>13</v>
      </c>
      <c r="K34" s="36" t="s">
        <v>221</v>
      </c>
      <c r="L34" s="41">
        <v>31</v>
      </c>
      <c r="M34" s="41" t="s">
        <v>421</v>
      </c>
      <c r="N34" t="str">
        <f t="shared" si="11"/>
        <v>LL Ranking ohne Aufsteiger 21</v>
      </c>
      <c r="O34" s="43">
        <f t="shared" si="12"/>
        <v>59.1</v>
      </c>
      <c r="P34" s="43">
        <f t="shared" si="13"/>
        <v>140.9</v>
      </c>
      <c r="Q34" s="43">
        <f t="shared" si="14"/>
        <v>-163.6</v>
      </c>
      <c r="R34" s="43">
        <f t="shared" si="15"/>
        <v>2922.7</v>
      </c>
      <c r="S34">
        <f>RANK(O34,($O$9:$O$19,$O$24:$O$35),0)</f>
        <v>21</v>
      </c>
      <c r="T34">
        <f>RANK(P34,($P$9:$P$19,$P$24:$P$35),1)</f>
        <v>21</v>
      </c>
      <c r="U34" s="48">
        <f t="shared" si="19"/>
        <v>21</v>
      </c>
      <c r="V34">
        <f>RANK(Q34,($Q$9:$Q$19,$Q$24:$Q$35),0)</f>
        <v>17</v>
      </c>
      <c r="W34" s="48">
        <f t="shared" si="16"/>
        <v>17</v>
      </c>
      <c r="X34">
        <f>RANK(R34,($R$9:$R$19,$R$24:$R$35),0)</f>
        <v>7</v>
      </c>
      <c r="Y34" s="48" t="str">
        <f t="shared" si="17"/>
        <v>07</v>
      </c>
      <c r="Z34">
        <f t="shared" si="18"/>
        <v>21211707</v>
      </c>
      <c r="AA34">
        <f>RANK(Z34,($Z$9:$Z$19,$Z$24:$Z$35),1)</f>
        <v>21</v>
      </c>
      <c r="AB34" t="str">
        <f t="shared" si="5"/>
        <v>HG Königshofen/Sachsenflur</v>
      </c>
      <c r="AC34" t="str">
        <f t="shared" si="20"/>
        <v>LL RNT 12</v>
      </c>
      <c r="AD34" t="str">
        <f t="shared" si="21"/>
        <v>HG Königshofen/Sachsenflur</v>
      </c>
    </row>
    <row r="35" spans="1:30" x14ac:dyDescent="0.3">
      <c r="A35" s="36">
        <v>13</v>
      </c>
      <c r="B35" s="36" t="s">
        <v>228</v>
      </c>
      <c r="C35" s="40">
        <v>22</v>
      </c>
      <c r="D35" s="40">
        <v>3</v>
      </c>
      <c r="E35" s="40">
        <v>1</v>
      </c>
      <c r="F35" s="40">
        <v>18</v>
      </c>
      <c r="G35" s="40">
        <v>607</v>
      </c>
      <c r="H35" s="36" t="s">
        <v>221</v>
      </c>
      <c r="I35" s="41">
        <v>738</v>
      </c>
      <c r="J35" s="40">
        <v>7</v>
      </c>
      <c r="K35" s="36" t="s">
        <v>221</v>
      </c>
      <c r="L35" s="41">
        <v>37</v>
      </c>
      <c r="M35" s="41" t="s">
        <v>421</v>
      </c>
      <c r="N35" t="str">
        <f t="shared" si="11"/>
        <v>LL Ranking ohne Aufsteiger 23</v>
      </c>
      <c r="O35" s="43">
        <f t="shared" si="12"/>
        <v>31.8</v>
      </c>
      <c r="P35" s="43">
        <f t="shared" si="13"/>
        <v>168.2</v>
      </c>
      <c r="Q35" s="43">
        <f t="shared" si="14"/>
        <v>-595.5</v>
      </c>
      <c r="R35" s="43">
        <f t="shared" si="15"/>
        <v>2759.1</v>
      </c>
      <c r="S35">
        <f>RANK(O35,($O$9:$O$19,$O$24:$O$35),0)</f>
        <v>23</v>
      </c>
      <c r="T35">
        <f>RANK(P35,($P$9:$P$19,$P$24:$P$35),1)</f>
        <v>23</v>
      </c>
      <c r="U35" s="48">
        <f t="shared" si="19"/>
        <v>23</v>
      </c>
      <c r="V35">
        <f>RANK(Q35,($Q$9:$Q$19,$Q$24:$Q$35),0)</f>
        <v>23</v>
      </c>
      <c r="W35" s="48">
        <f t="shared" si="16"/>
        <v>23</v>
      </c>
      <c r="X35">
        <f>RANK(R35,($R$9:$R$19,$R$24:$R$35),0)</f>
        <v>11</v>
      </c>
      <c r="Y35" s="48">
        <f t="shared" si="17"/>
        <v>11</v>
      </c>
      <c r="Z35">
        <f t="shared" si="18"/>
        <v>23232311</v>
      </c>
      <c r="AA35">
        <f>RANK(Z35,($Z$9:$Z$19,$Z$24:$Z$35),1)</f>
        <v>23</v>
      </c>
      <c r="AB35" t="str">
        <f t="shared" si="5"/>
        <v>HSG TSG Weinheim-TV Oberflockenbach</v>
      </c>
      <c r="AC35" t="str">
        <f t="shared" si="20"/>
        <v>LL RNT 13</v>
      </c>
      <c r="AD35" t="str">
        <f t="shared" si="21"/>
        <v>HSG TSG Weinheim-TV Oberflockenbach</v>
      </c>
    </row>
    <row r="36" spans="1:30" x14ac:dyDescent="0.3">
      <c r="C36" s="33"/>
      <c r="D36" s="33"/>
      <c r="E36" s="33"/>
      <c r="F36" s="33"/>
      <c r="G36" s="33"/>
      <c r="I36" s="27"/>
      <c r="J36" s="33"/>
      <c r="L36" s="27"/>
      <c r="M36" s="27"/>
    </row>
    <row r="37" spans="1:30" x14ac:dyDescent="0.3">
      <c r="C37" s="33"/>
      <c r="D37" s="33"/>
      <c r="E37" s="33"/>
      <c r="F37" s="33"/>
      <c r="G37" s="33"/>
      <c r="I37" s="27"/>
      <c r="J37" s="33"/>
      <c r="L37" s="27"/>
      <c r="M37" s="27"/>
    </row>
    <row r="38" spans="1:30" x14ac:dyDescent="0.3">
      <c r="C38" s="33"/>
      <c r="D38" s="33"/>
      <c r="E38" s="33"/>
      <c r="F38" s="33"/>
      <c r="G38" s="33"/>
      <c r="I38" s="27"/>
      <c r="J38" s="33"/>
      <c r="L38" s="27"/>
      <c r="M38" s="27"/>
    </row>
    <row r="40" spans="1:30" ht="15.6" x14ac:dyDescent="0.35">
      <c r="A40" s="30"/>
    </row>
    <row r="41" spans="1:30" x14ac:dyDescent="0.3">
      <c r="C41" s="31"/>
      <c r="D41" s="31"/>
      <c r="E41" s="31"/>
      <c r="F41" s="31"/>
      <c r="H41" s="32"/>
      <c r="K41" s="32"/>
    </row>
    <row r="42" spans="1:30" x14ac:dyDescent="0.3">
      <c r="A42" s="33"/>
      <c r="C42" s="33"/>
      <c r="D42" s="33"/>
      <c r="E42" s="33"/>
      <c r="F42" s="33"/>
      <c r="G42" s="33"/>
      <c r="I42" s="27"/>
      <c r="J42" s="33"/>
      <c r="L42" s="27"/>
      <c r="M42" s="27"/>
    </row>
    <row r="43" spans="1:30" x14ac:dyDescent="0.3">
      <c r="C43" s="33"/>
      <c r="D43" s="33"/>
      <c r="E43" s="33"/>
      <c r="F43" s="33"/>
      <c r="G43" s="33"/>
      <c r="I43" s="27"/>
      <c r="J43" s="33"/>
      <c r="L43" s="27"/>
      <c r="M43" s="27"/>
    </row>
    <row r="44" spans="1:30" x14ac:dyDescent="0.3">
      <c r="C44" s="33"/>
      <c r="D44" s="33"/>
      <c r="E44" s="33"/>
      <c r="F44" s="33"/>
      <c r="G44" s="33"/>
      <c r="I44" s="27"/>
      <c r="J44" s="33"/>
      <c r="L44" s="27"/>
      <c r="M44" s="27"/>
    </row>
    <row r="45" spans="1:30" x14ac:dyDescent="0.3">
      <c r="C45" s="33"/>
      <c r="D45" s="33"/>
      <c r="E45" s="33"/>
      <c r="F45" s="33"/>
      <c r="G45" s="33"/>
      <c r="I45" s="27"/>
      <c r="J45" s="33"/>
      <c r="L45" s="27"/>
      <c r="M45" s="27"/>
    </row>
    <row r="46" spans="1:30" x14ac:dyDescent="0.3">
      <c r="C46" s="33"/>
      <c r="D46" s="33"/>
      <c r="E46" s="33"/>
      <c r="F46" s="33"/>
      <c r="G46" s="33"/>
      <c r="I46" s="27"/>
      <c r="J46" s="33"/>
      <c r="L46" s="27"/>
      <c r="M46" s="27"/>
    </row>
    <row r="47" spans="1:30" x14ac:dyDescent="0.3">
      <c r="C47" s="33"/>
      <c r="D47" s="33"/>
      <c r="E47" s="33"/>
      <c r="F47" s="33"/>
      <c r="G47" s="33"/>
      <c r="I47" s="27"/>
      <c r="J47" s="33"/>
      <c r="L47" s="27"/>
      <c r="M47" s="27"/>
    </row>
    <row r="48" spans="1:30" x14ac:dyDescent="0.3">
      <c r="C48" s="33"/>
      <c r="D48" s="33"/>
      <c r="E48" s="33"/>
      <c r="F48" s="33"/>
      <c r="G48" s="33"/>
      <c r="I48" s="27"/>
      <c r="J48" s="33"/>
      <c r="L48" s="27"/>
      <c r="M48" s="27"/>
    </row>
    <row r="49" spans="1:13" x14ac:dyDescent="0.3">
      <c r="C49" s="33"/>
      <c r="D49" s="33"/>
      <c r="E49" s="33"/>
      <c r="F49" s="33"/>
      <c r="G49" s="33"/>
      <c r="I49" s="27"/>
      <c r="J49" s="33"/>
      <c r="L49" s="27"/>
      <c r="M49" s="27"/>
    </row>
    <row r="51" spans="1:13" ht="15.6" x14ac:dyDescent="0.35">
      <c r="A51" s="30"/>
    </row>
    <row r="52" spans="1:13" x14ac:dyDescent="0.3">
      <c r="C52" s="31"/>
      <c r="D52" s="31"/>
      <c r="E52" s="31"/>
      <c r="F52" s="31"/>
      <c r="H52" s="32"/>
      <c r="K52" s="32"/>
    </row>
    <row r="53" spans="1:13" x14ac:dyDescent="0.3">
      <c r="A53" s="33"/>
      <c r="C53" s="33"/>
      <c r="D53" s="33"/>
      <c r="E53" s="33"/>
      <c r="F53" s="33"/>
      <c r="G53" s="33"/>
      <c r="I53" s="27"/>
      <c r="J53" s="33"/>
      <c r="L53" s="27"/>
      <c r="M53" s="27"/>
    </row>
    <row r="54" spans="1:13" x14ac:dyDescent="0.3">
      <c r="C54" s="33"/>
      <c r="D54" s="33"/>
      <c r="E54" s="33"/>
      <c r="F54" s="33"/>
      <c r="G54" s="33"/>
      <c r="I54" s="27"/>
      <c r="J54" s="33"/>
      <c r="L54" s="27"/>
      <c r="M54" s="27"/>
    </row>
    <row r="55" spans="1:13" x14ac:dyDescent="0.3">
      <c r="C55" s="33"/>
      <c r="D55" s="33"/>
      <c r="E55" s="33"/>
      <c r="F55" s="33"/>
      <c r="G55" s="33"/>
      <c r="I55" s="27"/>
      <c r="J55" s="33"/>
      <c r="L55" s="27"/>
      <c r="M55" s="27"/>
    </row>
    <row r="56" spans="1:13" x14ac:dyDescent="0.3">
      <c r="C56" s="33"/>
      <c r="D56" s="33"/>
      <c r="E56" s="33"/>
      <c r="F56" s="33"/>
      <c r="G56" s="33"/>
      <c r="I56" s="27"/>
      <c r="J56" s="33"/>
      <c r="L56" s="27"/>
      <c r="M56" s="27"/>
    </row>
    <row r="57" spans="1:13" x14ac:dyDescent="0.3">
      <c r="C57" s="33"/>
      <c r="D57" s="33"/>
      <c r="E57" s="33"/>
      <c r="F57" s="33"/>
      <c r="G57" s="33"/>
      <c r="I57" s="27"/>
      <c r="J57" s="33"/>
      <c r="L57" s="27"/>
      <c r="M57" s="27"/>
    </row>
    <row r="58" spans="1:13" x14ac:dyDescent="0.3">
      <c r="C58" s="33"/>
      <c r="D58" s="33"/>
      <c r="E58" s="33"/>
      <c r="F58" s="33"/>
      <c r="G58" s="33"/>
      <c r="I58" s="27"/>
      <c r="J58" s="33"/>
      <c r="L58" s="27"/>
      <c r="M58" s="27"/>
    </row>
    <row r="59" spans="1:13" x14ac:dyDescent="0.3">
      <c r="C59" s="33"/>
      <c r="D59" s="33"/>
      <c r="E59" s="33"/>
      <c r="F59" s="33"/>
      <c r="G59" s="33"/>
      <c r="I59" s="27"/>
      <c r="J59" s="33"/>
      <c r="L59" s="27"/>
      <c r="M59" s="27"/>
    </row>
    <row r="60" spans="1:13" x14ac:dyDescent="0.3">
      <c r="C60" s="33"/>
      <c r="D60" s="33"/>
      <c r="E60" s="33"/>
      <c r="F60" s="33"/>
      <c r="G60" s="33"/>
      <c r="I60" s="27"/>
      <c r="J60" s="33"/>
      <c r="L60" s="27"/>
      <c r="M60" s="27"/>
    </row>
    <row r="61" spans="1:13" x14ac:dyDescent="0.3">
      <c r="C61" s="33"/>
      <c r="D61" s="33"/>
      <c r="E61" s="33"/>
      <c r="F61" s="33"/>
      <c r="G61" s="33"/>
      <c r="I61" s="27"/>
      <c r="J61" s="33"/>
      <c r="L61" s="27"/>
      <c r="M61" s="27"/>
    </row>
    <row r="63" spans="1:13" ht="15.6" x14ac:dyDescent="0.35">
      <c r="A63" s="30"/>
    </row>
    <row r="64" spans="1:13" x14ac:dyDescent="0.3">
      <c r="C64" s="31"/>
      <c r="D64" s="31"/>
      <c r="E64" s="31"/>
      <c r="F64" s="31"/>
      <c r="H64" s="32"/>
      <c r="K64" s="32"/>
    </row>
    <row r="65" spans="1:13" x14ac:dyDescent="0.3">
      <c r="A65" s="33"/>
      <c r="C65" s="33"/>
      <c r="D65" s="33"/>
      <c r="E65" s="33"/>
      <c r="F65" s="33"/>
      <c r="G65" s="33"/>
      <c r="I65" s="27"/>
      <c r="J65" s="33"/>
      <c r="L65" s="27"/>
      <c r="M65" s="27"/>
    </row>
    <row r="66" spans="1:13" x14ac:dyDescent="0.3">
      <c r="C66" s="33"/>
      <c r="D66" s="33"/>
      <c r="E66" s="33"/>
      <c r="F66" s="33"/>
      <c r="G66" s="33"/>
      <c r="I66" s="27"/>
      <c r="J66" s="33"/>
      <c r="L66" s="27"/>
      <c r="M66" s="27"/>
    </row>
    <row r="67" spans="1:13" x14ac:dyDescent="0.3">
      <c r="C67" s="33"/>
      <c r="D67" s="33"/>
      <c r="E67" s="33"/>
      <c r="F67" s="33"/>
      <c r="G67" s="33"/>
      <c r="I67" s="27"/>
      <c r="J67" s="33"/>
      <c r="L67" s="27"/>
      <c r="M67" s="27"/>
    </row>
    <row r="68" spans="1:13" x14ac:dyDescent="0.3">
      <c r="C68" s="33"/>
      <c r="D68" s="33"/>
      <c r="E68" s="33"/>
      <c r="F68" s="33"/>
      <c r="G68" s="33"/>
      <c r="I68" s="27"/>
      <c r="J68" s="33"/>
      <c r="L68" s="27"/>
      <c r="M68" s="27"/>
    </row>
    <row r="69" spans="1:13" x14ac:dyDescent="0.3">
      <c r="C69" s="33"/>
      <c r="D69" s="33"/>
      <c r="E69" s="33"/>
      <c r="F69" s="33"/>
      <c r="G69" s="33"/>
      <c r="I69" s="27"/>
      <c r="J69" s="33"/>
      <c r="L69" s="27"/>
      <c r="M69" s="27"/>
    </row>
    <row r="70" spans="1:13" x14ac:dyDescent="0.3">
      <c r="C70" s="33"/>
      <c r="D70" s="33"/>
      <c r="E70" s="33"/>
      <c r="F70" s="33"/>
      <c r="G70" s="33"/>
      <c r="I70" s="27"/>
      <c r="J70" s="33"/>
      <c r="L70" s="27"/>
      <c r="M70" s="27"/>
    </row>
    <row r="71" spans="1:13" x14ac:dyDescent="0.3">
      <c r="C71" s="33"/>
      <c r="D71" s="33"/>
      <c r="E71" s="33"/>
      <c r="F71" s="33"/>
      <c r="G71" s="33"/>
      <c r="I71" s="27"/>
      <c r="J71" s="33"/>
      <c r="L71" s="27"/>
      <c r="M71" s="27"/>
    </row>
    <row r="72" spans="1:13" x14ac:dyDescent="0.3">
      <c r="C72" s="33"/>
      <c r="D72" s="33"/>
      <c r="E72" s="33"/>
      <c r="F72" s="33"/>
      <c r="G72" s="33"/>
      <c r="I72" s="27"/>
      <c r="J72" s="33"/>
      <c r="L72" s="27"/>
      <c r="M72" s="27"/>
    </row>
    <row r="74" spans="1:13" ht="15.6" x14ac:dyDescent="0.35">
      <c r="A74" s="30"/>
    </row>
    <row r="75" spans="1:13" x14ac:dyDescent="0.3">
      <c r="C75" s="31"/>
      <c r="D75" s="31"/>
      <c r="E75" s="31"/>
      <c r="F75" s="31"/>
      <c r="H75" s="32"/>
      <c r="K75" s="32"/>
    </row>
    <row r="76" spans="1:13" x14ac:dyDescent="0.3">
      <c r="A76" s="33"/>
      <c r="C76" s="33"/>
      <c r="D76" s="33"/>
      <c r="E76" s="33"/>
      <c r="F76" s="33"/>
      <c r="G76" s="33"/>
      <c r="I76" s="27"/>
      <c r="J76" s="33"/>
      <c r="L76" s="27"/>
      <c r="M76" s="27"/>
    </row>
    <row r="77" spans="1:13" x14ac:dyDescent="0.3">
      <c r="C77" s="33"/>
      <c r="D77" s="33"/>
      <c r="E77" s="33"/>
      <c r="F77" s="33"/>
      <c r="G77" s="33"/>
      <c r="I77" s="27"/>
      <c r="J77" s="33"/>
      <c r="L77" s="27"/>
      <c r="M77" s="27"/>
    </row>
    <row r="78" spans="1:13" x14ac:dyDescent="0.3">
      <c r="C78" s="33"/>
      <c r="D78" s="33"/>
      <c r="E78" s="33"/>
      <c r="F78" s="33"/>
      <c r="G78" s="33"/>
      <c r="I78" s="27"/>
      <c r="J78" s="33"/>
      <c r="L78" s="27"/>
      <c r="M78" s="27"/>
    </row>
    <row r="79" spans="1:13" x14ac:dyDescent="0.3">
      <c r="C79" s="33"/>
      <c r="D79" s="33"/>
      <c r="E79" s="33"/>
      <c r="F79" s="33"/>
      <c r="G79" s="33"/>
      <c r="I79" s="27"/>
      <c r="J79" s="33"/>
      <c r="L79" s="27"/>
      <c r="M79" s="27"/>
    </row>
    <row r="80" spans="1:13" x14ac:dyDescent="0.3">
      <c r="C80" s="33"/>
      <c r="D80" s="33"/>
      <c r="E80" s="33"/>
      <c r="F80" s="33"/>
      <c r="G80" s="33"/>
      <c r="I80" s="27"/>
      <c r="J80" s="33"/>
      <c r="L80" s="27"/>
      <c r="M80" s="27"/>
    </row>
    <row r="81" spans="1:13" x14ac:dyDescent="0.3">
      <c r="C81" s="33"/>
      <c r="D81" s="33"/>
      <c r="E81" s="33"/>
      <c r="F81" s="33"/>
      <c r="G81" s="33"/>
      <c r="I81" s="27"/>
      <c r="J81" s="33"/>
      <c r="L81" s="27"/>
      <c r="M81" s="27"/>
    </row>
    <row r="82" spans="1:13" x14ac:dyDescent="0.3">
      <c r="C82" s="33"/>
      <c r="D82" s="33"/>
      <c r="E82" s="33"/>
      <c r="F82" s="33"/>
      <c r="G82" s="33"/>
      <c r="I82" s="27"/>
      <c r="J82" s="33"/>
      <c r="L82" s="27"/>
      <c r="M82" s="27"/>
    </row>
    <row r="83" spans="1:13" x14ac:dyDescent="0.3">
      <c r="C83" s="33"/>
      <c r="D83" s="33"/>
      <c r="E83" s="33"/>
      <c r="F83" s="33"/>
      <c r="G83" s="33"/>
      <c r="I83" s="27"/>
      <c r="J83" s="33"/>
      <c r="L83" s="27"/>
      <c r="M83" s="27"/>
    </row>
    <row r="85" spans="1:13" ht="15.6" x14ac:dyDescent="0.35">
      <c r="A85" s="30"/>
    </row>
    <row r="86" spans="1:13" x14ac:dyDescent="0.3">
      <c r="C86" s="31"/>
      <c r="D86" s="31"/>
      <c r="E86" s="31"/>
      <c r="F86" s="31"/>
      <c r="H86" s="32"/>
      <c r="K86" s="32"/>
    </row>
    <row r="87" spans="1:13" x14ac:dyDescent="0.3">
      <c r="A87" s="33"/>
      <c r="C87" s="33"/>
      <c r="D87" s="33"/>
      <c r="E87" s="33"/>
      <c r="F87" s="33"/>
      <c r="G87" s="33"/>
      <c r="I87" s="27"/>
      <c r="J87" s="33"/>
      <c r="L87" s="27"/>
      <c r="M87" s="27"/>
    </row>
    <row r="88" spans="1:13" x14ac:dyDescent="0.3">
      <c r="C88" s="33"/>
      <c r="D88" s="33"/>
      <c r="E88" s="33"/>
      <c r="F88" s="33"/>
      <c r="G88" s="33"/>
      <c r="I88" s="27"/>
      <c r="J88" s="33"/>
      <c r="L88" s="27"/>
      <c r="M88" s="27"/>
    </row>
    <row r="89" spans="1:13" x14ac:dyDescent="0.3">
      <c r="C89" s="33"/>
      <c r="D89" s="33"/>
      <c r="E89" s="33"/>
      <c r="F89" s="33"/>
      <c r="G89" s="33"/>
      <c r="I89" s="27"/>
      <c r="J89" s="33"/>
      <c r="L89" s="27"/>
      <c r="M89" s="27"/>
    </row>
    <row r="90" spans="1:13" x14ac:dyDescent="0.3">
      <c r="C90" s="33"/>
      <c r="D90" s="33"/>
      <c r="E90" s="33"/>
      <c r="F90" s="33"/>
      <c r="G90" s="33"/>
      <c r="I90" s="27"/>
      <c r="J90" s="33"/>
      <c r="L90" s="27"/>
      <c r="M90" s="27"/>
    </row>
    <row r="91" spans="1:13" x14ac:dyDescent="0.3">
      <c r="C91" s="33"/>
      <c r="D91" s="33"/>
      <c r="E91" s="33"/>
      <c r="F91" s="33"/>
      <c r="G91" s="33"/>
      <c r="I91" s="27"/>
      <c r="J91" s="33"/>
      <c r="L91" s="27"/>
      <c r="M91" s="27"/>
    </row>
    <row r="92" spans="1:13" x14ac:dyDescent="0.3">
      <c r="C92" s="33"/>
      <c r="D92" s="33"/>
      <c r="E92" s="33"/>
      <c r="F92" s="33"/>
      <c r="G92" s="33"/>
      <c r="I92" s="27"/>
      <c r="J92" s="33"/>
      <c r="L92" s="27"/>
      <c r="M92" s="27"/>
    </row>
    <row r="93" spans="1:13" x14ac:dyDescent="0.3">
      <c r="C93" s="33"/>
      <c r="D93" s="33"/>
      <c r="E93" s="33"/>
      <c r="F93" s="33"/>
      <c r="G93" s="33"/>
      <c r="I93" s="27"/>
      <c r="J93" s="33"/>
      <c r="L93" s="27"/>
      <c r="M93" s="27"/>
    </row>
    <row r="95" spans="1:13" ht="15.6" x14ac:dyDescent="0.35">
      <c r="A95" s="30"/>
    </row>
    <row r="96" spans="1:13" x14ac:dyDescent="0.3">
      <c r="C96" s="31"/>
      <c r="D96" s="31"/>
      <c r="E96" s="31"/>
      <c r="F96" s="31"/>
      <c r="H96" s="32"/>
      <c r="K96" s="32"/>
    </row>
    <row r="97" spans="1:13" x14ac:dyDescent="0.3">
      <c r="A97" s="33"/>
      <c r="C97" s="33"/>
      <c r="D97" s="33"/>
      <c r="E97" s="33"/>
      <c r="F97" s="33"/>
      <c r="G97" s="33"/>
      <c r="I97" s="27"/>
      <c r="J97" s="33"/>
      <c r="L97" s="27"/>
      <c r="M97" s="27"/>
    </row>
    <row r="98" spans="1:13" x14ac:dyDescent="0.3">
      <c r="C98" s="33"/>
      <c r="D98" s="33"/>
      <c r="E98" s="33"/>
      <c r="F98" s="33"/>
      <c r="G98" s="33"/>
      <c r="I98" s="27"/>
      <c r="J98" s="33"/>
      <c r="L98" s="27"/>
      <c r="M98" s="27"/>
    </row>
    <row r="99" spans="1:13" x14ac:dyDescent="0.3">
      <c r="C99" s="33"/>
      <c r="D99" s="33"/>
      <c r="E99" s="33"/>
      <c r="F99" s="33"/>
      <c r="G99" s="33"/>
      <c r="I99" s="27"/>
      <c r="J99" s="33"/>
      <c r="L99" s="27"/>
      <c r="M99" s="27"/>
    </row>
    <row r="100" spans="1:13" x14ac:dyDescent="0.3">
      <c r="C100" s="33"/>
      <c r="D100" s="33"/>
      <c r="E100" s="33"/>
      <c r="F100" s="33"/>
      <c r="G100" s="33"/>
      <c r="I100" s="27"/>
      <c r="J100" s="33"/>
      <c r="L100" s="27"/>
      <c r="M100" s="27"/>
    </row>
    <row r="101" spans="1:13" x14ac:dyDescent="0.3">
      <c r="C101" s="33"/>
      <c r="D101" s="33"/>
      <c r="E101" s="33"/>
      <c r="F101" s="33"/>
      <c r="G101" s="33"/>
      <c r="I101" s="27"/>
      <c r="J101" s="33"/>
      <c r="L101" s="27"/>
      <c r="M101" s="27"/>
    </row>
    <row r="102" spans="1:13" x14ac:dyDescent="0.3">
      <c r="C102" s="33"/>
      <c r="D102" s="33"/>
      <c r="E102" s="33"/>
      <c r="F102" s="33"/>
      <c r="G102" s="33"/>
      <c r="I102" s="27"/>
      <c r="J102" s="33"/>
      <c r="L102" s="27"/>
      <c r="M102" s="27"/>
    </row>
    <row r="103" spans="1:13" x14ac:dyDescent="0.3">
      <c r="C103" s="33"/>
      <c r="D103" s="33"/>
      <c r="E103" s="33"/>
      <c r="F103" s="33"/>
      <c r="G103" s="33"/>
      <c r="I103" s="27"/>
      <c r="J103" s="33"/>
      <c r="L103" s="27"/>
      <c r="M103" s="27"/>
    </row>
    <row r="105" spans="1:13" ht="15.6" x14ac:dyDescent="0.35">
      <c r="A105" s="30"/>
    </row>
    <row r="106" spans="1:13" x14ac:dyDescent="0.3">
      <c r="C106" s="31"/>
      <c r="D106" s="31"/>
      <c r="E106" s="31"/>
      <c r="F106" s="31"/>
      <c r="H106" s="32"/>
      <c r="K106" s="32"/>
    </row>
    <row r="107" spans="1:13" x14ac:dyDescent="0.3">
      <c r="A107" s="33"/>
      <c r="C107" s="33"/>
      <c r="D107" s="33"/>
      <c r="E107" s="33"/>
      <c r="F107" s="33"/>
      <c r="G107" s="33"/>
      <c r="I107" s="27"/>
      <c r="J107" s="33"/>
      <c r="L107" s="27"/>
      <c r="M107" s="27"/>
    </row>
    <row r="108" spans="1:13" x14ac:dyDescent="0.3">
      <c r="C108" s="33"/>
      <c r="D108" s="33"/>
      <c r="E108" s="33"/>
      <c r="F108" s="33"/>
      <c r="G108" s="33"/>
      <c r="I108" s="27"/>
      <c r="J108" s="33"/>
      <c r="L108" s="27"/>
      <c r="M108" s="27"/>
    </row>
    <row r="109" spans="1:13" x14ac:dyDescent="0.3">
      <c r="C109" s="33"/>
      <c r="D109" s="33"/>
      <c r="E109" s="33"/>
      <c r="F109" s="33"/>
      <c r="G109" s="33"/>
      <c r="I109" s="27"/>
      <c r="J109" s="33"/>
      <c r="L109" s="27"/>
      <c r="M109" s="27"/>
    </row>
    <row r="110" spans="1:13" x14ac:dyDescent="0.3">
      <c r="C110" s="33"/>
      <c r="D110" s="33"/>
      <c r="E110" s="33"/>
      <c r="F110" s="33"/>
      <c r="G110" s="33"/>
      <c r="I110" s="27"/>
      <c r="J110" s="33"/>
      <c r="L110" s="27"/>
      <c r="M110" s="27"/>
    </row>
    <row r="111" spans="1:13" x14ac:dyDescent="0.3">
      <c r="C111" s="33"/>
      <c r="D111" s="33"/>
      <c r="E111" s="33"/>
      <c r="F111" s="33"/>
      <c r="G111" s="33"/>
      <c r="I111" s="27"/>
      <c r="J111" s="33"/>
      <c r="L111" s="27"/>
      <c r="M111" s="27"/>
    </row>
    <row r="112" spans="1:13" x14ac:dyDescent="0.3">
      <c r="C112" s="33"/>
      <c r="D112" s="33"/>
      <c r="E112" s="33"/>
      <c r="F112" s="33"/>
      <c r="G112" s="33"/>
      <c r="I112" s="27"/>
      <c r="J112" s="33"/>
      <c r="L112" s="27"/>
      <c r="M112" s="27"/>
    </row>
    <row r="113" spans="3:13" x14ac:dyDescent="0.3">
      <c r="C113" s="33"/>
      <c r="D113" s="33"/>
      <c r="E113" s="33"/>
      <c r="F113" s="33"/>
      <c r="G113" s="33"/>
      <c r="I113" s="27"/>
      <c r="J113" s="33"/>
      <c r="L113" s="27"/>
      <c r="M113" s="27"/>
    </row>
    <row r="114" spans="3:13" x14ac:dyDescent="0.3">
      <c r="C114" s="33"/>
      <c r="D114" s="33"/>
      <c r="E114" s="33"/>
      <c r="F114" s="33"/>
      <c r="G114" s="33"/>
      <c r="I114" s="27"/>
      <c r="J114" s="33"/>
      <c r="L114" s="27"/>
      <c r="M114" s="2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FA949-6E5B-4A5E-9453-AE4F9ED6421F}">
  <sheetPr>
    <tabColor rgb="FFFFFF99"/>
  </sheetPr>
  <dimension ref="A1:AB277"/>
  <sheetViews>
    <sheetView zoomScaleNormal="100" workbookViewId="0">
      <pane ySplit="3" topLeftCell="A30" activePane="bottomLeft" state="frozen"/>
      <selection activeCell="M4" sqref="M4"/>
      <selection pane="bottomLeft" activeCell="M4" sqref="M4"/>
    </sheetView>
  </sheetViews>
  <sheetFormatPr baseColWidth="10" defaultColWidth="8.88671875" defaultRowHeight="14.4" x14ac:dyDescent="0.3"/>
  <cols>
    <col min="1" max="1" width="6" customWidth="1"/>
    <col min="2" max="2" width="48" customWidth="1"/>
    <col min="3" max="7" width="6" customWidth="1"/>
    <col min="8" max="8" width="2" customWidth="1"/>
    <col min="9" max="10" width="6" customWidth="1"/>
    <col min="11" max="11" width="2" customWidth="1"/>
    <col min="12" max="12" width="6" customWidth="1"/>
    <col min="13" max="13" width="16.21875" customWidth="1"/>
    <col min="14" max="14" width="9.88671875" customWidth="1"/>
    <col min="15" max="15" width="13.44140625" customWidth="1"/>
    <col min="16" max="16" width="12" style="43" customWidth="1"/>
    <col min="17" max="17" width="11" style="43" customWidth="1"/>
    <col min="18" max="18" width="11.44140625" style="43" customWidth="1"/>
    <col min="28" max="28" width="35.44140625" bestFit="1" customWidth="1"/>
  </cols>
  <sheetData>
    <row r="1" spans="1:28" ht="18" x14ac:dyDescent="0.35">
      <c r="A1" s="35" t="s">
        <v>319</v>
      </c>
      <c r="B1" s="34"/>
      <c r="D1">
        <f>COUNTA(B8:B61)</f>
        <v>42</v>
      </c>
    </row>
    <row r="2" spans="1:28" ht="16.8" x14ac:dyDescent="0.3">
      <c r="A2" s="28" t="s">
        <v>212</v>
      </c>
      <c r="D2" t="s">
        <v>532</v>
      </c>
      <c r="E2">
        <f>+'Tab M RNT'!E1/'Tab M AES'!D1</f>
        <v>1.5714285714285714</v>
      </c>
    </row>
    <row r="3" spans="1:28" x14ac:dyDescent="0.3">
      <c r="A3" s="42" t="str">
        <f>+'Tab M LL'!A3</f>
        <v>14.04.2025 - 20.04.2025</v>
      </c>
    </row>
    <row r="6" spans="1:28" ht="15.6" x14ac:dyDescent="0.35">
      <c r="A6" s="37" t="s">
        <v>409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28" x14ac:dyDescent="0.3">
      <c r="A7" s="36"/>
      <c r="B7" s="36"/>
      <c r="C7" s="38" t="s">
        <v>214</v>
      </c>
      <c r="D7" s="38" t="s">
        <v>215</v>
      </c>
      <c r="E7" s="38" t="s">
        <v>216</v>
      </c>
      <c r="F7" s="38" t="s">
        <v>217</v>
      </c>
      <c r="G7" s="36"/>
      <c r="H7" s="39" t="s">
        <v>218</v>
      </c>
      <c r="I7" s="36"/>
      <c r="J7" s="36"/>
      <c r="K7" s="39" t="s">
        <v>219</v>
      </c>
      <c r="L7" s="36"/>
      <c r="M7" s="36"/>
    </row>
    <row r="8" spans="1:28" x14ac:dyDescent="0.3">
      <c r="A8" s="40">
        <v>1</v>
      </c>
      <c r="B8" s="36" t="s">
        <v>242</v>
      </c>
      <c r="C8" s="40">
        <v>21</v>
      </c>
      <c r="D8" s="40">
        <v>17</v>
      </c>
      <c r="E8" s="40">
        <v>3</v>
      </c>
      <c r="F8" s="40">
        <v>1</v>
      </c>
      <c r="G8" s="40">
        <v>686</v>
      </c>
      <c r="H8" s="36" t="s">
        <v>221</v>
      </c>
      <c r="I8" s="41">
        <v>543</v>
      </c>
      <c r="J8" s="40">
        <v>37</v>
      </c>
      <c r="K8" s="36" t="s">
        <v>221</v>
      </c>
      <c r="L8" s="41">
        <v>5</v>
      </c>
      <c r="M8" s="41" t="s">
        <v>460</v>
      </c>
      <c r="N8" t="str">
        <f>CONCATENATE(M8," ",,A8)</f>
        <v>BzOL 1</v>
      </c>
      <c r="AB8" t="str">
        <f t="shared" ref="AB8:AB18" si="0">+B8</f>
        <v>TG Neureut</v>
      </c>
    </row>
    <row r="9" spans="1:28" x14ac:dyDescent="0.3">
      <c r="A9" s="40">
        <v>2</v>
      </c>
      <c r="B9" s="36" t="s">
        <v>382</v>
      </c>
      <c r="C9" s="40">
        <v>20</v>
      </c>
      <c r="D9" s="40">
        <v>14</v>
      </c>
      <c r="E9" s="40">
        <v>3</v>
      </c>
      <c r="F9" s="40">
        <v>3</v>
      </c>
      <c r="G9" s="40">
        <v>667</v>
      </c>
      <c r="H9" s="36" t="s">
        <v>221</v>
      </c>
      <c r="I9" s="41">
        <v>551</v>
      </c>
      <c r="J9" s="40">
        <v>31</v>
      </c>
      <c r="K9" s="36" t="s">
        <v>221</v>
      </c>
      <c r="L9" s="41">
        <v>9</v>
      </c>
      <c r="M9" s="41" t="s">
        <v>460</v>
      </c>
      <c r="N9" t="str">
        <f t="shared" ref="N9:N19" si="1">CONCATENATE(M9," ",,A9)</f>
        <v>BzOL 2</v>
      </c>
      <c r="AB9" t="str">
        <f t="shared" si="0"/>
        <v>HSG Ettlingen 2</v>
      </c>
    </row>
    <row r="10" spans="1:28" x14ac:dyDescent="0.3">
      <c r="A10" s="36">
        <v>3</v>
      </c>
      <c r="B10" s="36" t="s">
        <v>307</v>
      </c>
      <c r="C10" s="40">
        <v>20</v>
      </c>
      <c r="D10" s="40">
        <v>17</v>
      </c>
      <c r="E10" s="40">
        <v>0</v>
      </c>
      <c r="F10" s="40">
        <v>3</v>
      </c>
      <c r="G10" s="40">
        <v>574</v>
      </c>
      <c r="H10" s="36" t="s">
        <v>221</v>
      </c>
      <c r="I10" s="41">
        <v>486</v>
      </c>
      <c r="J10" s="40">
        <v>30</v>
      </c>
      <c r="K10" s="36" t="s">
        <v>221</v>
      </c>
      <c r="L10" s="41">
        <v>6</v>
      </c>
      <c r="M10" s="41" t="s">
        <v>460</v>
      </c>
      <c r="N10" t="str">
        <f t="shared" si="1"/>
        <v>BzOL 3</v>
      </c>
      <c r="AB10" t="str">
        <f t="shared" si="0"/>
        <v>TGS Pforzheim</v>
      </c>
    </row>
    <row r="11" spans="1:28" x14ac:dyDescent="0.3">
      <c r="A11" s="36">
        <v>4</v>
      </c>
      <c r="B11" s="36" t="s">
        <v>381</v>
      </c>
      <c r="C11" s="40">
        <v>20</v>
      </c>
      <c r="D11" s="40">
        <v>12</v>
      </c>
      <c r="E11" s="40">
        <v>4</v>
      </c>
      <c r="F11" s="40">
        <v>4</v>
      </c>
      <c r="G11" s="40">
        <v>598</v>
      </c>
      <c r="H11" s="36" t="s">
        <v>221</v>
      </c>
      <c r="I11" s="41">
        <v>494</v>
      </c>
      <c r="J11" s="40">
        <v>28</v>
      </c>
      <c r="K11" s="36" t="s">
        <v>221</v>
      </c>
      <c r="L11" s="41">
        <v>12</v>
      </c>
      <c r="M11" s="41" t="s">
        <v>460</v>
      </c>
      <c r="N11" t="str">
        <f t="shared" si="1"/>
        <v>BzOL 4</v>
      </c>
      <c r="AB11" t="str">
        <f t="shared" si="0"/>
        <v>SSC Karlsruhe</v>
      </c>
    </row>
    <row r="12" spans="1:28" x14ac:dyDescent="0.3">
      <c r="A12" s="40">
        <v>5</v>
      </c>
      <c r="B12" s="36" t="s">
        <v>301</v>
      </c>
      <c r="C12" s="40">
        <v>20</v>
      </c>
      <c r="D12" s="40">
        <v>13</v>
      </c>
      <c r="E12" s="40">
        <v>1</v>
      </c>
      <c r="F12" s="40">
        <v>6</v>
      </c>
      <c r="G12" s="40">
        <v>622</v>
      </c>
      <c r="H12" s="36" t="s">
        <v>221</v>
      </c>
      <c r="I12" s="41">
        <v>556</v>
      </c>
      <c r="J12" s="40">
        <v>27</v>
      </c>
      <c r="K12" s="36" t="s">
        <v>221</v>
      </c>
      <c r="L12" s="41">
        <v>13</v>
      </c>
      <c r="M12" s="41" t="s">
        <v>460</v>
      </c>
      <c r="N12" t="str">
        <f t="shared" si="1"/>
        <v>BzOL 5</v>
      </c>
      <c r="AB12" t="str">
        <f t="shared" si="0"/>
        <v>TV Forst</v>
      </c>
    </row>
    <row r="13" spans="1:28" x14ac:dyDescent="0.3">
      <c r="A13" s="40">
        <v>6</v>
      </c>
      <c r="B13" s="36" t="s">
        <v>378</v>
      </c>
      <c r="C13" s="40">
        <v>20</v>
      </c>
      <c r="D13" s="40">
        <v>8</v>
      </c>
      <c r="E13" s="40">
        <v>3</v>
      </c>
      <c r="F13" s="40">
        <v>9</v>
      </c>
      <c r="G13" s="40">
        <v>545</v>
      </c>
      <c r="H13" s="36" t="s">
        <v>221</v>
      </c>
      <c r="I13" s="41">
        <v>524</v>
      </c>
      <c r="J13" s="40">
        <v>19</v>
      </c>
      <c r="K13" s="36" t="s">
        <v>221</v>
      </c>
      <c r="L13" s="41">
        <v>21</v>
      </c>
      <c r="M13" s="41" t="s">
        <v>460</v>
      </c>
      <c r="N13" t="str">
        <f t="shared" si="1"/>
        <v>BzOL 6</v>
      </c>
      <c r="AB13" t="str">
        <f t="shared" si="0"/>
        <v>HC Blau-Gelb Mühlacker</v>
      </c>
    </row>
    <row r="14" spans="1:28" x14ac:dyDescent="0.3">
      <c r="A14" s="40">
        <v>7</v>
      </c>
      <c r="B14" s="36" t="s">
        <v>306</v>
      </c>
      <c r="C14" s="40">
        <v>20</v>
      </c>
      <c r="D14" s="40">
        <v>8</v>
      </c>
      <c r="E14" s="40">
        <v>1</v>
      </c>
      <c r="F14" s="40">
        <v>11</v>
      </c>
      <c r="G14" s="40">
        <v>499</v>
      </c>
      <c r="H14" s="36" t="s">
        <v>221</v>
      </c>
      <c r="I14" s="41">
        <v>503</v>
      </c>
      <c r="J14" s="40">
        <v>17</v>
      </c>
      <c r="K14" s="36" t="s">
        <v>221</v>
      </c>
      <c r="L14" s="41">
        <v>23</v>
      </c>
      <c r="M14" s="41" t="s">
        <v>460</v>
      </c>
      <c r="N14" t="str">
        <f t="shared" si="1"/>
        <v>BzOL 7</v>
      </c>
      <c r="AB14" t="str">
        <f t="shared" si="0"/>
        <v>TB Pforzheim</v>
      </c>
    </row>
    <row r="15" spans="1:28" x14ac:dyDescent="0.3">
      <c r="A15" s="40">
        <v>8</v>
      </c>
      <c r="B15" s="36" t="s">
        <v>304</v>
      </c>
      <c r="C15" s="40">
        <v>21</v>
      </c>
      <c r="D15" s="40">
        <v>8</v>
      </c>
      <c r="E15" s="40">
        <v>0</v>
      </c>
      <c r="F15" s="40">
        <v>13</v>
      </c>
      <c r="G15" s="40">
        <v>574</v>
      </c>
      <c r="H15" s="36" t="s">
        <v>221</v>
      </c>
      <c r="I15" s="41">
        <v>628</v>
      </c>
      <c r="J15" s="40">
        <v>13</v>
      </c>
      <c r="K15" s="36" t="s">
        <v>221</v>
      </c>
      <c r="L15" s="41">
        <v>26</v>
      </c>
      <c r="M15" s="41" t="s">
        <v>460</v>
      </c>
      <c r="N15" t="str">
        <f t="shared" si="1"/>
        <v>BzOL 8</v>
      </c>
      <c r="AB15" t="str">
        <f t="shared" si="0"/>
        <v>HSG Linkenheim-Hochstetten-Liedolsheim</v>
      </c>
    </row>
    <row r="16" spans="1:28" x14ac:dyDescent="0.3">
      <c r="A16" s="40">
        <v>9</v>
      </c>
      <c r="B16" s="36" t="s">
        <v>245</v>
      </c>
      <c r="C16" s="40">
        <v>22</v>
      </c>
      <c r="D16" s="40">
        <v>5</v>
      </c>
      <c r="E16" s="40">
        <v>1</v>
      </c>
      <c r="F16" s="40">
        <v>16</v>
      </c>
      <c r="G16" s="40">
        <v>557</v>
      </c>
      <c r="H16" s="36" t="s">
        <v>221</v>
      </c>
      <c r="I16" s="41">
        <v>722</v>
      </c>
      <c r="J16" s="40">
        <v>11</v>
      </c>
      <c r="K16" s="36" t="s">
        <v>221</v>
      </c>
      <c r="L16" s="41">
        <v>33</v>
      </c>
      <c r="M16" s="41" t="s">
        <v>460</v>
      </c>
      <c r="N16" t="str">
        <f t="shared" si="1"/>
        <v>BzOL 9</v>
      </c>
      <c r="AB16" t="str">
        <f t="shared" si="0"/>
        <v>TSV Rintheim 2</v>
      </c>
    </row>
    <row r="17" spans="1:28" x14ac:dyDescent="0.3">
      <c r="A17" s="36">
        <v>10</v>
      </c>
      <c r="B17" s="36" t="s">
        <v>380</v>
      </c>
      <c r="C17" s="40">
        <v>21</v>
      </c>
      <c r="D17" s="40">
        <v>5</v>
      </c>
      <c r="E17" s="40">
        <v>0</v>
      </c>
      <c r="F17" s="40">
        <v>16</v>
      </c>
      <c r="G17" s="40">
        <v>581</v>
      </c>
      <c r="H17" s="36" t="s">
        <v>221</v>
      </c>
      <c r="I17" s="41">
        <v>657</v>
      </c>
      <c r="J17" s="40">
        <v>10</v>
      </c>
      <c r="K17" s="36" t="s">
        <v>221</v>
      </c>
      <c r="L17" s="41">
        <v>32</v>
      </c>
      <c r="M17" s="41" t="s">
        <v>460</v>
      </c>
      <c r="N17" t="str">
        <f t="shared" si="1"/>
        <v>BzOL 10</v>
      </c>
      <c r="AB17" t="str">
        <f t="shared" si="0"/>
        <v>SG Neuthard/Büchenau  2</v>
      </c>
    </row>
    <row r="18" spans="1:28" x14ac:dyDescent="0.3">
      <c r="A18" s="40">
        <v>11</v>
      </c>
      <c r="B18" s="36" t="s">
        <v>303</v>
      </c>
      <c r="C18" s="40">
        <v>22</v>
      </c>
      <c r="D18" s="40">
        <v>4</v>
      </c>
      <c r="E18" s="40">
        <v>2</v>
      </c>
      <c r="F18" s="40">
        <v>16</v>
      </c>
      <c r="G18" s="40">
        <v>602</v>
      </c>
      <c r="H18" s="36" t="s">
        <v>221</v>
      </c>
      <c r="I18" s="41">
        <v>710</v>
      </c>
      <c r="J18" s="40">
        <v>10</v>
      </c>
      <c r="K18" s="36" t="s">
        <v>221</v>
      </c>
      <c r="L18" s="41">
        <v>34</v>
      </c>
      <c r="M18" s="41" t="s">
        <v>460</v>
      </c>
      <c r="N18" t="str">
        <f t="shared" si="1"/>
        <v>BzOL 11</v>
      </c>
      <c r="AB18" t="str">
        <f t="shared" si="0"/>
        <v>TV Malsch</v>
      </c>
    </row>
    <row r="19" spans="1:28" x14ac:dyDescent="0.3">
      <c r="A19" s="36">
        <v>12</v>
      </c>
      <c r="B19" s="36" t="s">
        <v>379</v>
      </c>
      <c r="C19" s="40">
        <v>21</v>
      </c>
      <c r="D19" s="40">
        <v>4</v>
      </c>
      <c r="E19" s="40">
        <v>0</v>
      </c>
      <c r="F19" s="40">
        <v>17</v>
      </c>
      <c r="G19" s="40">
        <v>557</v>
      </c>
      <c r="H19" s="36" t="s">
        <v>221</v>
      </c>
      <c r="I19" s="41">
        <v>688</v>
      </c>
      <c r="J19" s="40">
        <v>8</v>
      </c>
      <c r="K19" s="36" t="s">
        <v>221</v>
      </c>
      <c r="L19" s="41">
        <v>34</v>
      </c>
      <c r="M19" s="41" t="s">
        <v>460</v>
      </c>
      <c r="N19" t="str">
        <f t="shared" si="1"/>
        <v>BzOL 12</v>
      </c>
      <c r="AB19" t="str">
        <f>+B19</f>
        <v>Turnerschaft Durlach 2</v>
      </c>
    </row>
    <row r="20" spans="1:28" x14ac:dyDescent="0.3">
      <c r="C20" s="33"/>
      <c r="D20" s="33"/>
      <c r="E20" s="33"/>
      <c r="F20" s="33"/>
      <c r="G20" s="33"/>
      <c r="I20" s="27"/>
      <c r="J20" s="33"/>
      <c r="L20" s="27"/>
      <c r="M20" s="27"/>
    </row>
    <row r="21" spans="1:28" ht="15.6" x14ac:dyDescent="0.35">
      <c r="A21" s="37" t="s">
        <v>410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28" x14ac:dyDescent="0.3">
      <c r="A22" s="36"/>
      <c r="B22" s="36"/>
      <c r="C22" s="38" t="s">
        <v>214</v>
      </c>
      <c r="D22" s="38" t="s">
        <v>215</v>
      </c>
      <c r="E22" s="38" t="s">
        <v>216</v>
      </c>
      <c r="F22" s="38" t="s">
        <v>217</v>
      </c>
      <c r="G22" s="36"/>
      <c r="H22" s="39" t="s">
        <v>218</v>
      </c>
      <c r="I22" s="36"/>
      <c r="J22" s="36"/>
      <c r="K22" s="39" t="s">
        <v>219</v>
      </c>
      <c r="L22" s="36"/>
      <c r="M22" s="36"/>
      <c r="O22" s="43" t="s">
        <v>418</v>
      </c>
      <c r="P22" s="43" t="s">
        <v>513</v>
      </c>
      <c r="Q22" s="43" t="s">
        <v>419</v>
      </c>
      <c r="R22" s="43" t="s">
        <v>420</v>
      </c>
      <c r="S22" s="43" t="s">
        <v>422</v>
      </c>
      <c r="T22" s="43" t="s">
        <v>514</v>
      </c>
      <c r="U22" s="59"/>
      <c r="V22" s="43" t="s">
        <v>423</v>
      </c>
      <c r="W22" s="43"/>
      <c r="X22" s="43" t="s">
        <v>424</v>
      </c>
      <c r="Y22" s="43"/>
      <c r="AA22" s="43" t="s">
        <v>425</v>
      </c>
    </row>
    <row r="23" spans="1:28" x14ac:dyDescent="0.3">
      <c r="A23" s="40">
        <v>1</v>
      </c>
      <c r="B23" s="36" t="s">
        <v>243</v>
      </c>
      <c r="C23" s="40">
        <v>14</v>
      </c>
      <c r="D23" s="40">
        <v>13</v>
      </c>
      <c r="E23" s="40">
        <v>0</v>
      </c>
      <c r="F23" s="40">
        <v>1</v>
      </c>
      <c r="G23" s="40">
        <v>475</v>
      </c>
      <c r="H23" s="36" t="s">
        <v>221</v>
      </c>
      <c r="I23" s="41">
        <v>328</v>
      </c>
      <c r="J23" s="40">
        <v>26</v>
      </c>
      <c r="K23" s="36" t="s">
        <v>221</v>
      </c>
      <c r="L23" s="41">
        <v>2</v>
      </c>
      <c r="M23" s="41" t="s">
        <v>461</v>
      </c>
      <c r="N23" t="str">
        <f t="shared" ref="N23" si="2">CONCATENATE(M23," ",AA23)</f>
        <v>BzL 1</v>
      </c>
      <c r="O23" s="43">
        <f t="shared" ref="O23" si="3">ROUND((J23/C23)*100,1)</f>
        <v>185.7</v>
      </c>
      <c r="P23" s="43">
        <f>ROUND((L23/C23)*100,1)</f>
        <v>14.3</v>
      </c>
      <c r="Q23" s="43">
        <f>ROUND(((G23-I23)/C23)*100,1)</f>
        <v>1050</v>
      </c>
      <c r="R23" s="43">
        <f t="shared" ref="R23" si="4">ROUND((G23/C23)*100,1)</f>
        <v>3392.9</v>
      </c>
      <c r="S23">
        <f>RANK(O23,($O$23:$O$31,$O$35:$O$42),0)</f>
        <v>1</v>
      </c>
      <c r="T23">
        <f>RANK(P23,($P$23:$P$31,$P$35:$P$42),1)</f>
        <v>1</v>
      </c>
      <c r="U23" s="61" t="str">
        <f t="shared" ref="U23" si="5">IF(LEN(T23)=1,CONCATENATE("0",T23),T23)</f>
        <v>01</v>
      </c>
      <c r="V23">
        <f>RANK(Q23,($Q$23:$Q$31,$Q$35:$Q$42),0)</f>
        <v>1</v>
      </c>
      <c r="W23" s="48" t="str">
        <f>IF(LEN(V23)=1,CONCATENATE("0",V23),V23)</f>
        <v>01</v>
      </c>
      <c r="X23">
        <f>RANK(R23,($R$23:$R$31,$R$35:$R$42),0)</f>
        <v>1</v>
      </c>
      <c r="Y23" s="48" t="str">
        <f>IF(LEN(X23)=1,CONCATENATE("0",X23),X23)</f>
        <v>01</v>
      </c>
      <c r="Z23">
        <f t="shared" ref="Z23" si="6">ABS(CONCATENATE(S23,U23,W23,Y23))</f>
        <v>1010101</v>
      </c>
      <c r="AA23">
        <f>RANK(Z23,($Z$23:$Z$31,$Z$35:$Z$42),1)</f>
        <v>1</v>
      </c>
      <c r="AB23" t="str">
        <f>+B23</f>
        <v>Turnerschaft Mühlburg</v>
      </c>
    </row>
    <row r="24" spans="1:28" x14ac:dyDescent="0.3">
      <c r="A24" s="36">
        <v>2</v>
      </c>
      <c r="B24" s="36" t="s">
        <v>389</v>
      </c>
      <c r="C24" s="40">
        <v>14</v>
      </c>
      <c r="D24" s="40">
        <v>11</v>
      </c>
      <c r="E24" s="40">
        <v>0</v>
      </c>
      <c r="F24" s="40">
        <v>3</v>
      </c>
      <c r="G24" s="40">
        <v>433</v>
      </c>
      <c r="H24" s="36" t="s">
        <v>221</v>
      </c>
      <c r="I24" s="41">
        <v>317</v>
      </c>
      <c r="J24" s="40">
        <v>22</v>
      </c>
      <c r="K24" s="36" t="s">
        <v>221</v>
      </c>
      <c r="L24" s="41">
        <v>6</v>
      </c>
      <c r="M24" s="41" t="s">
        <v>461</v>
      </c>
      <c r="N24" t="str">
        <f t="shared" ref="N24:N35" si="7">CONCATENATE(M24," ",AA24)</f>
        <v>BzL 4</v>
      </c>
      <c r="O24" s="43">
        <f t="shared" ref="O24:O35" si="8">ROUND((J24/C24)*100,1)</f>
        <v>157.1</v>
      </c>
      <c r="P24" s="43">
        <f t="shared" ref="P24:P35" si="9">ROUND((L24/C24)*100,1)</f>
        <v>42.9</v>
      </c>
      <c r="Q24" s="43">
        <f t="shared" ref="Q24:Q35" si="10">ROUND(((G24-I24)/C24)*100,1)</f>
        <v>828.6</v>
      </c>
      <c r="R24" s="43">
        <f t="shared" ref="R24:R35" si="11">ROUND((G24/C24)*100,1)</f>
        <v>3092.9</v>
      </c>
      <c r="S24">
        <f>RANK(O24,($O$23:$O$31,$O$35:$O$42),0)</f>
        <v>4</v>
      </c>
      <c r="T24">
        <f>RANK(P24,($P$23:$P$31,$P$35:$P$42),1)</f>
        <v>4</v>
      </c>
      <c r="U24" s="61" t="str">
        <f t="shared" ref="U24:U35" si="12">IF(LEN(T24)=1,CONCATENATE("0",T24),T24)</f>
        <v>04</v>
      </c>
      <c r="V24">
        <f>RANK(Q24,($Q$23:$Q$31,$Q$35:$Q$42),0)</f>
        <v>2</v>
      </c>
      <c r="W24" s="48" t="str">
        <f t="shared" ref="W24:W42" si="13">IF(LEN(V24)=1,CONCATENATE("0",V24),V24)</f>
        <v>02</v>
      </c>
      <c r="X24">
        <f>RANK(R24,($R$23:$R$31,$R$35:$R$42),0)</f>
        <v>4</v>
      </c>
      <c r="Y24" s="48" t="str">
        <f t="shared" ref="Y24:Y42" si="14">IF(LEN(X24)=1,CONCATENATE("0",X24),X24)</f>
        <v>04</v>
      </c>
      <c r="Z24">
        <f t="shared" ref="Z24:Z35" si="15">ABS(CONCATENATE(S24,U24,W24,Y24))</f>
        <v>4040204</v>
      </c>
      <c r="AA24">
        <f>RANK(Z24,($Z$23:$Z$31,$Z$35:$Z$42),1)</f>
        <v>4</v>
      </c>
      <c r="AB24" t="str">
        <f t="shared" ref="AB24:AB61" si="16">+B24</f>
        <v>SV Langensteinbach 2</v>
      </c>
    </row>
    <row r="25" spans="1:28" x14ac:dyDescent="0.3">
      <c r="A25" s="40">
        <v>3</v>
      </c>
      <c r="B25" s="36" t="s">
        <v>384</v>
      </c>
      <c r="C25" s="40">
        <v>14</v>
      </c>
      <c r="D25" s="40">
        <v>11</v>
      </c>
      <c r="E25" s="40">
        <v>0</v>
      </c>
      <c r="F25" s="40">
        <v>3</v>
      </c>
      <c r="G25" s="40">
        <v>392</v>
      </c>
      <c r="H25" s="36" t="s">
        <v>221</v>
      </c>
      <c r="I25" s="41">
        <v>302</v>
      </c>
      <c r="J25" s="40">
        <v>22</v>
      </c>
      <c r="K25" s="36" t="s">
        <v>221</v>
      </c>
      <c r="L25" s="41">
        <v>6</v>
      </c>
      <c r="M25" s="41" t="s">
        <v>461</v>
      </c>
      <c r="N25" t="str">
        <f t="shared" si="7"/>
        <v>BzL 5</v>
      </c>
      <c r="O25" s="43">
        <f t="shared" si="8"/>
        <v>157.1</v>
      </c>
      <c r="P25" s="43">
        <f t="shared" si="9"/>
        <v>42.9</v>
      </c>
      <c r="Q25" s="43">
        <f t="shared" si="10"/>
        <v>642.9</v>
      </c>
      <c r="R25" s="43">
        <f t="shared" si="11"/>
        <v>2800</v>
      </c>
      <c r="S25">
        <f>RANK(O25,($O$23:$O$31,$O$35:$O$42),0)</f>
        <v>4</v>
      </c>
      <c r="T25">
        <f>RANK(P25,($P$23:$P$31,$P$35:$P$42),1)</f>
        <v>4</v>
      </c>
      <c r="U25" s="61" t="str">
        <f t="shared" si="12"/>
        <v>04</v>
      </c>
      <c r="V25">
        <f>RANK(Q25,($Q$23:$Q$31,$Q$35:$Q$42),0)</f>
        <v>3</v>
      </c>
      <c r="W25" s="48" t="str">
        <f t="shared" si="13"/>
        <v>03</v>
      </c>
      <c r="X25">
        <f>RANK(R25,($R$23:$R$31,$R$35:$R$42),0)</f>
        <v>9</v>
      </c>
      <c r="Y25" s="48" t="str">
        <f t="shared" si="14"/>
        <v>09</v>
      </c>
      <c r="Z25">
        <f t="shared" si="15"/>
        <v>4040309</v>
      </c>
      <c r="AA25">
        <f>RANK(Z25,($Z$23:$Z$31,$Z$35:$Z$42),1)</f>
        <v>5</v>
      </c>
      <c r="AB25" t="str">
        <f t="shared" si="16"/>
        <v>TSV Knittlingen 2</v>
      </c>
    </row>
    <row r="26" spans="1:28" x14ac:dyDescent="0.3">
      <c r="A26" s="40">
        <v>4</v>
      </c>
      <c r="B26" s="36" t="s">
        <v>386</v>
      </c>
      <c r="C26" s="40">
        <v>16</v>
      </c>
      <c r="D26" s="40">
        <v>8</v>
      </c>
      <c r="E26" s="40">
        <v>0</v>
      </c>
      <c r="F26" s="40">
        <v>8</v>
      </c>
      <c r="G26" s="40">
        <v>418</v>
      </c>
      <c r="H26" s="36" t="s">
        <v>221</v>
      </c>
      <c r="I26" s="41">
        <v>451</v>
      </c>
      <c r="J26" s="40">
        <v>16</v>
      </c>
      <c r="K26" s="36" t="s">
        <v>221</v>
      </c>
      <c r="L26" s="41">
        <v>16</v>
      </c>
      <c r="M26" s="41" t="s">
        <v>461</v>
      </c>
      <c r="N26" t="str">
        <f t="shared" si="7"/>
        <v>BzL 8</v>
      </c>
      <c r="O26" s="43">
        <f t="shared" si="8"/>
        <v>100</v>
      </c>
      <c r="P26" s="43">
        <f t="shared" si="9"/>
        <v>100</v>
      </c>
      <c r="Q26" s="43">
        <f t="shared" si="10"/>
        <v>-206.3</v>
      </c>
      <c r="R26" s="43">
        <f t="shared" si="11"/>
        <v>2612.5</v>
      </c>
      <c r="S26">
        <f>RANK(O26,($O$23:$O$31,$O$35:$O$42),0)</f>
        <v>8</v>
      </c>
      <c r="T26">
        <f>RANK(P26,($P$23:$P$31,$P$35:$P$42),1)</f>
        <v>8</v>
      </c>
      <c r="U26" s="61" t="str">
        <f t="shared" si="12"/>
        <v>08</v>
      </c>
      <c r="V26">
        <f>RANK(Q26,($Q$23:$Q$31,$Q$35:$Q$42),0)</f>
        <v>10</v>
      </c>
      <c r="W26" s="48">
        <f t="shared" si="13"/>
        <v>10</v>
      </c>
      <c r="X26">
        <f>RANK(R26,($R$23:$R$31,$R$35:$R$42),0)</f>
        <v>11</v>
      </c>
      <c r="Y26" s="48">
        <f t="shared" si="14"/>
        <v>11</v>
      </c>
      <c r="Z26">
        <f t="shared" si="15"/>
        <v>8081011</v>
      </c>
      <c r="AA26">
        <f>RANK(Z26,($Z$23:$Z$31,$Z$35:$Z$42),1)</f>
        <v>8</v>
      </c>
      <c r="AB26" t="str">
        <f t="shared" si="16"/>
        <v>TV Calmbach</v>
      </c>
    </row>
    <row r="27" spans="1:28" x14ac:dyDescent="0.3">
      <c r="A27" s="36">
        <v>5</v>
      </c>
      <c r="B27" s="103" t="s">
        <v>383</v>
      </c>
      <c r="C27" s="40">
        <v>14</v>
      </c>
      <c r="D27" s="40">
        <v>7</v>
      </c>
      <c r="E27" s="40">
        <v>0</v>
      </c>
      <c r="F27" s="40">
        <v>7</v>
      </c>
      <c r="G27" s="40">
        <v>374</v>
      </c>
      <c r="H27" s="36" t="s">
        <v>221</v>
      </c>
      <c r="I27" s="41">
        <v>351</v>
      </c>
      <c r="J27" s="40">
        <v>14</v>
      </c>
      <c r="K27" s="36" t="s">
        <v>221</v>
      </c>
      <c r="L27" s="41">
        <v>14</v>
      </c>
      <c r="M27" s="41"/>
      <c r="O27" s="43"/>
      <c r="U27" s="61"/>
      <c r="W27" s="48"/>
      <c r="Y27" s="48"/>
    </row>
    <row r="28" spans="1:28" x14ac:dyDescent="0.3">
      <c r="A28" s="36">
        <v>6</v>
      </c>
      <c r="B28" s="36" t="s">
        <v>388</v>
      </c>
      <c r="C28" s="40">
        <v>15</v>
      </c>
      <c r="D28" s="40">
        <v>6</v>
      </c>
      <c r="E28" s="40">
        <v>1</v>
      </c>
      <c r="F28" s="40">
        <v>8</v>
      </c>
      <c r="G28" s="40">
        <v>369</v>
      </c>
      <c r="H28" s="36" t="s">
        <v>221</v>
      </c>
      <c r="I28" s="41">
        <v>395</v>
      </c>
      <c r="J28" s="40">
        <v>13</v>
      </c>
      <c r="K28" s="36" t="s">
        <v>221</v>
      </c>
      <c r="L28" s="41">
        <v>17</v>
      </c>
      <c r="M28" s="41" t="s">
        <v>461</v>
      </c>
      <c r="N28" t="str">
        <f t="shared" si="7"/>
        <v>BzL 9</v>
      </c>
      <c r="O28" s="43">
        <f t="shared" si="8"/>
        <v>86.7</v>
      </c>
      <c r="P28" s="43">
        <f t="shared" si="9"/>
        <v>113.3</v>
      </c>
      <c r="Q28" s="43">
        <f t="shared" si="10"/>
        <v>-173.3</v>
      </c>
      <c r="R28" s="43">
        <f t="shared" si="11"/>
        <v>2460</v>
      </c>
      <c r="S28">
        <f>RANK(O28,($O$23:$O$31,$O$35:$O$42),0)</f>
        <v>9</v>
      </c>
      <c r="T28">
        <f>RANK(P28,($P$23:$P$31,$P$35:$P$42),1)</f>
        <v>9</v>
      </c>
      <c r="U28" s="61" t="str">
        <f t="shared" si="12"/>
        <v>09</v>
      </c>
      <c r="V28">
        <f>RANK(Q28,($Q$23:$Q$31,$Q$35:$Q$42),0)</f>
        <v>8</v>
      </c>
      <c r="W28" s="48" t="str">
        <f t="shared" si="13"/>
        <v>08</v>
      </c>
      <c r="X28">
        <f>RANK(R28,($R$23:$R$31,$R$35:$R$42),0)</f>
        <v>12</v>
      </c>
      <c r="Y28" s="48">
        <f t="shared" si="14"/>
        <v>12</v>
      </c>
      <c r="Z28">
        <f t="shared" si="15"/>
        <v>9090812</v>
      </c>
      <c r="AA28">
        <f>RANK(Z28,($Z$23:$Z$31,$Z$35:$Z$42),1)</f>
        <v>9</v>
      </c>
      <c r="AB28" t="str">
        <f t="shared" si="16"/>
        <v>SG KIT/MTV Karlsruhe 2</v>
      </c>
    </row>
    <row r="29" spans="1:28" x14ac:dyDescent="0.3">
      <c r="A29" s="36">
        <v>7</v>
      </c>
      <c r="B29" s="36" t="s">
        <v>387</v>
      </c>
      <c r="C29" s="40">
        <v>15</v>
      </c>
      <c r="D29" s="40">
        <v>5</v>
      </c>
      <c r="E29" s="40">
        <v>1</v>
      </c>
      <c r="F29" s="40">
        <v>9</v>
      </c>
      <c r="G29" s="40">
        <v>367</v>
      </c>
      <c r="H29" s="36" t="s">
        <v>221</v>
      </c>
      <c r="I29" s="41">
        <v>438</v>
      </c>
      <c r="J29" s="40">
        <v>11</v>
      </c>
      <c r="K29" s="36" t="s">
        <v>221</v>
      </c>
      <c r="L29" s="41">
        <v>19</v>
      </c>
      <c r="M29" s="41" t="s">
        <v>461</v>
      </c>
      <c r="N29" t="str">
        <f t="shared" si="7"/>
        <v>BzL 11</v>
      </c>
      <c r="O29" s="43">
        <f t="shared" si="8"/>
        <v>73.3</v>
      </c>
      <c r="P29" s="43">
        <f t="shared" si="9"/>
        <v>126.7</v>
      </c>
      <c r="Q29" s="43">
        <f t="shared" si="10"/>
        <v>-473.3</v>
      </c>
      <c r="R29" s="43">
        <f t="shared" si="11"/>
        <v>2446.6999999999998</v>
      </c>
      <c r="S29">
        <f>RANK(O29,($O$23:$O$31,$O$35:$O$42),0)</f>
        <v>11</v>
      </c>
      <c r="T29">
        <f>RANK(P29,($P$23:$P$31,$P$35:$P$42),1)</f>
        <v>11</v>
      </c>
      <c r="U29" s="61">
        <f t="shared" si="12"/>
        <v>11</v>
      </c>
      <c r="V29">
        <f>RANK(Q29,($Q$23:$Q$31,$Q$35:$Q$42),0)</f>
        <v>12</v>
      </c>
      <c r="W29" s="48">
        <f t="shared" si="13"/>
        <v>12</v>
      </c>
      <c r="X29">
        <f>RANK(R29,($R$23:$R$31,$R$35:$R$42),0)</f>
        <v>13</v>
      </c>
      <c r="Y29" s="48">
        <f t="shared" si="14"/>
        <v>13</v>
      </c>
      <c r="Z29">
        <f t="shared" si="15"/>
        <v>11111213</v>
      </c>
      <c r="AA29">
        <f>RANK(Z29,($Z$23:$Z$31,$Z$35:$Z$42),1)</f>
        <v>11</v>
      </c>
      <c r="AB29" t="str">
        <f t="shared" si="16"/>
        <v>HSG Walzbachtal 3</v>
      </c>
    </row>
    <row r="30" spans="1:28" x14ac:dyDescent="0.3">
      <c r="A30" s="36">
        <v>8</v>
      </c>
      <c r="B30" s="36" t="s">
        <v>385</v>
      </c>
      <c r="C30" s="40">
        <v>14</v>
      </c>
      <c r="D30" s="40">
        <v>3</v>
      </c>
      <c r="E30" s="40">
        <v>0</v>
      </c>
      <c r="F30" s="40">
        <v>11</v>
      </c>
      <c r="G30" s="40">
        <v>286</v>
      </c>
      <c r="H30" s="36" t="s">
        <v>221</v>
      </c>
      <c r="I30" s="41">
        <v>377</v>
      </c>
      <c r="J30" s="40">
        <v>6</v>
      </c>
      <c r="K30" s="36" t="s">
        <v>221</v>
      </c>
      <c r="L30" s="41">
        <v>22</v>
      </c>
      <c r="M30" s="41" t="s">
        <v>461</v>
      </c>
      <c r="N30" t="str">
        <f t="shared" si="7"/>
        <v>BzL 13</v>
      </c>
      <c r="O30" s="43">
        <f t="shared" si="8"/>
        <v>42.9</v>
      </c>
      <c r="P30" s="43">
        <f t="shared" si="9"/>
        <v>157.1</v>
      </c>
      <c r="Q30" s="43">
        <f t="shared" si="10"/>
        <v>-650</v>
      </c>
      <c r="R30" s="43">
        <f t="shared" si="11"/>
        <v>2042.9</v>
      </c>
      <c r="S30">
        <f>RANK(O30,($O$23:$O$31,$O$35:$O$42),0)</f>
        <v>13</v>
      </c>
      <c r="T30">
        <f>RANK(P30,($P$23:$P$31,$P$35:$P$42),1)</f>
        <v>13</v>
      </c>
      <c r="U30" s="61">
        <f t="shared" si="12"/>
        <v>13</v>
      </c>
      <c r="V30">
        <f>RANK(Q30,($Q$23:$Q$31,$Q$35:$Q$42),0)</f>
        <v>14</v>
      </c>
      <c r="W30" s="48">
        <f t="shared" si="13"/>
        <v>14</v>
      </c>
      <c r="X30">
        <f>RANK(R30,($R$23:$R$31,$R$35:$R$42),0)</f>
        <v>16</v>
      </c>
      <c r="Y30" s="48">
        <f t="shared" si="14"/>
        <v>16</v>
      </c>
      <c r="Z30">
        <f t="shared" si="15"/>
        <v>13131416</v>
      </c>
      <c r="AA30">
        <f>RANK(Z30,($Z$23:$Z$31,$Z$35:$Z$42),1)</f>
        <v>13</v>
      </c>
      <c r="AB30" t="str">
        <f t="shared" si="16"/>
        <v>TV Ispringen 2</v>
      </c>
    </row>
    <row r="31" spans="1:28" x14ac:dyDescent="0.3">
      <c r="A31" s="36">
        <v>9</v>
      </c>
      <c r="B31" s="36" t="s">
        <v>315</v>
      </c>
      <c r="C31" s="40">
        <v>14</v>
      </c>
      <c r="D31" s="40">
        <v>0</v>
      </c>
      <c r="E31" s="40">
        <v>0</v>
      </c>
      <c r="F31" s="40">
        <v>14</v>
      </c>
      <c r="G31" s="40">
        <v>314</v>
      </c>
      <c r="H31" s="36" t="s">
        <v>221</v>
      </c>
      <c r="I31" s="41">
        <v>469</v>
      </c>
      <c r="J31" s="40">
        <v>0</v>
      </c>
      <c r="K31" s="36" t="s">
        <v>221</v>
      </c>
      <c r="L31" s="41">
        <v>28</v>
      </c>
      <c r="M31" s="41" t="s">
        <v>461</v>
      </c>
      <c r="N31" t="str">
        <f t="shared" si="7"/>
        <v>BzL 16</v>
      </c>
      <c r="O31" s="43">
        <f t="shared" si="8"/>
        <v>0</v>
      </c>
      <c r="P31" s="43">
        <f t="shared" si="9"/>
        <v>200</v>
      </c>
      <c r="Q31" s="43">
        <f t="shared" si="10"/>
        <v>-1107.0999999999999</v>
      </c>
      <c r="R31" s="43">
        <f t="shared" si="11"/>
        <v>2242.9</v>
      </c>
      <c r="S31">
        <f>RANK(O31,($O$23:$O$31,$O$35:$O$42),0)</f>
        <v>16</v>
      </c>
      <c r="T31">
        <f>RANK(P31,($P$23:$P$31,$P$35:$P$42),1)</f>
        <v>16</v>
      </c>
      <c r="U31" s="61">
        <f t="shared" si="12"/>
        <v>16</v>
      </c>
      <c r="V31">
        <f>RANK(Q31,($Q$23:$Q$31,$Q$35:$Q$42),0)</f>
        <v>16</v>
      </c>
      <c r="W31" s="48">
        <f t="shared" si="13"/>
        <v>16</v>
      </c>
      <c r="X31">
        <f>RANK(R31,($R$23:$R$31,$R$35:$R$42),0)</f>
        <v>14</v>
      </c>
      <c r="Y31" s="48">
        <f t="shared" si="14"/>
        <v>14</v>
      </c>
      <c r="Z31">
        <f t="shared" si="15"/>
        <v>16161614</v>
      </c>
      <c r="AA31">
        <f>RANK(Z31,($Z$23:$Z$31,$Z$35:$Z$42),1)</f>
        <v>16</v>
      </c>
      <c r="AB31" t="str">
        <f t="shared" si="16"/>
        <v>TV Birkenfeld</v>
      </c>
    </row>
    <row r="32" spans="1:28" x14ac:dyDescent="0.3">
      <c r="C32" s="33"/>
      <c r="D32" s="33"/>
      <c r="E32" s="33"/>
      <c r="F32" s="33"/>
      <c r="G32" s="33"/>
      <c r="I32" s="27"/>
      <c r="J32" s="33"/>
      <c r="L32" s="27"/>
      <c r="M32" s="41"/>
      <c r="O32" s="43"/>
      <c r="U32" s="61"/>
      <c r="W32" s="48"/>
      <c r="Y32" s="48"/>
    </row>
    <row r="33" spans="1:28" ht="15.6" x14ac:dyDescent="0.35">
      <c r="A33" s="37" t="s">
        <v>411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O33" s="43"/>
      <c r="U33" s="61"/>
      <c r="W33" s="48"/>
      <c r="Y33" s="48"/>
    </row>
    <row r="34" spans="1:28" x14ac:dyDescent="0.3">
      <c r="A34" s="36"/>
      <c r="B34" s="36"/>
      <c r="C34" s="38" t="s">
        <v>214</v>
      </c>
      <c r="D34" s="38" t="s">
        <v>215</v>
      </c>
      <c r="E34" s="38" t="s">
        <v>216</v>
      </c>
      <c r="F34" s="38" t="s">
        <v>217</v>
      </c>
      <c r="G34" s="36"/>
      <c r="H34" s="39" t="s">
        <v>218</v>
      </c>
      <c r="I34" s="36"/>
      <c r="J34" s="36"/>
      <c r="K34" s="39" t="s">
        <v>219</v>
      </c>
      <c r="L34" s="36"/>
      <c r="M34" s="36"/>
      <c r="O34" s="43"/>
      <c r="U34" s="61"/>
      <c r="W34" s="48"/>
      <c r="Y34" s="48"/>
    </row>
    <row r="35" spans="1:28" x14ac:dyDescent="0.3">
      <c r="A35" s="40">
        <v>1</v>
      </c>
      <c r="B35" s="36" t="s">
        <v>305</v>
      </c>
      <c r="C35" s="40">
        <v>13</v>
      </c>
      <c r="D35" s="40">
        <v>11</v>
      </c>
      <c r="E35" s="40">
        <v>1</v>
      </c>
      <c r="F35" s="40">
        <v>1</v>
      </c>
      <c r="G35" s="40">
        <v>393</v>
      </c>
      <c r="H35" s="36" t="s">
        <v>221</v>
      </c>
      <c r="I35" s="41">
        <v>322</v>
      </c>
      <c r="J35" s="40">
        <v>23</v>
      </c>
      <c r="K35" s="36" t="s">
        <v>221</v>
      </c>
      <c r="L35" s="41">
        <v>3</v>
      </c>
      <c r="M35" s="41" t="s">
        <v>461</v>
      </c>
      <c r="N35" t="str">
        <f t="shared" si="7"/>
        <v>BzL 2</v>
      </c>
      <c r="O35" s="43">
        <f t="shared" si="8"/>
        <v>176.9</v>
      </c>
      <c r="P35" s="43">
        <f t="shared" si="9"/>
        <v>23.1</v>
      </c>
      <c r="Q35" s="43">
        <f t="shared" si="10"/>
        <v>546.20000000000005</v>
      </c>
      <c r="R35" s="43">
        <f t="shared" si="11"/>
        <v>3023.1</v>
      </c>
      <c r="S35">
        <f>RANK(O35,($O$23:$O$31,$O$35:$O$42),0)</f>
        <v>2</v>
      </c>
      <c r="T35">
        <f>RANK(P35,($P$23:$P$31,$P$35:$P$42),1)</f>
        <v>2</v>
      </c>
      <c r="U35" s="61" t="str">
        <f t="shared" si="12"/>
        <v>02</v>
      </c>
      <c r="V35">
        <f>RANK(Q35,($Q$23:$Q$31,$Q$35:$Q$42),0)</f>
        <v>5</v>
      </c>
      <c r="W35" s="48" t="str">
        <f t="shared" si="13"/>
        <v>05</v>
      </c>
      <c r="X35">
        <f>RANK(R35,($R$23:$R$31,$R$35:$R$42),0)</f>
        <v>5</v>
      </c>
      <c r="Y35" s="48" t="str">
        <f t="shared" si="14"/>
        <v>05</v>
      </c>
      <c r="Z35">
        <f t="shared" si="15"/>
        <v>2020505</v>
      </c>
      <c r="AA35">
        <f>RANK(Z35,($Z$23:$Z$31,$Z$35:$Z$42),1)</f>
        <v>2</v>
      </c>
      <c r="AB35" t="str">
        <f t="shared" si="16"/>
        <v>TSV Graben-Neudorf</v>
      </c>
    </row>
    <row r="36" spans="1:28" x14ac:dyDescent="0.3">
      <c r="A36" s="36">
        <v>2</v>
      </c>
      <c r="B36" s="36" t="s">
        <v>392</v>
      </c>
      <c r="C36" s="40">
        <v>13</v>
      </c>
      <c r="D36" s="40">
        <v>10</v>
      </c>
      <c r="E36" s="40">
        <v>1</v>
      </c>
      <c r="F36" s="40">
        <v>2</v>
      </c>
      <c r="G36" s="40">
        <v>372</v>
      </c>
      <c r="H36" s="36" t="s">
        <v>221</v>
      </c>
      <c r="I36" s="41">
        <v>294</v>
      </c>
      <c r="J36" s="40">
        <v>21</v>
      </c>
      <c r="K36" s="36" t="s">
        <v>221</v>
      </c>
      <c r="L36" s="41">
        <v>5</v>
      </c>
      <c r="M36" s="41" t="s">
        <v>461</v>
      </c>
      <c r="N36" t="str">
        <f t="shared" ref="N36:N42" si="17">CONCATENATE(M36," ",AA36)</f>
        <v>BzL 3</v>
      </c>
      <c r="O36" s="43">
        <f t="shared" ref="O36:O42" si="18">ROUND((J36/C36)*100,1)</f>
        <v>161.5</v>
      </c>
      <c r="P36" s="43">
        <f t="shared" ref="P36:P42" si="19">ROUND((L36/C36)*100,1)</f>
        <v>38.5</v>
      </c>
      <c r="Q36" s="43">
        <f t="shared" ref="Q36:Q42" si="20">ROUND(((G36-I36)/C36)*100,1)</f>
        <v>600</v>
      </c>
      <c r="R36" s="43">
        <f t="shared" ref="R36:R42" si="21">ROUND((G36/C36)*100,1)</f>
        <v>2861.5</v>
      </c>
      <c r="S36">
        <f>RANK(O36,($O$23:$O$31,$O$35:$O$42),0)</f>
        <v>3</v>
      </c>
      <c r="T36">
        <f>RANK(P36,($P$23:$P$31,$P$35:$P$42),1)</f>
        <v>3</v>
      </c>
      <c r="U36" s="61" t="str">
        <f t="shared" ref="U36:U42" si="22">IF(LEN(T36)=1,CONCATENATE("0",T36),T36)</f>
        <v>03</v>
      </c>
      <c r="V36">
        <f>RANK(Q36,($Q$23:$Q$31,$Q$35:$Q$42),0)</f>
        <v>4</v>
      </c>
      <c r="W36" s="48" t="str">
        <f t="shared" si="13"/>
        <v>04</v>
      </c>
      <c r="X36">
        <f>RANK(R36,($R$23:$R$31,$R$35:$R$42),0)</f>
        <v>8</v>
      </c>
      <c r="Y36" s="48" t="str">
        <f t="shared" si="14"/>
        <v>08</v>
      </c>
      <c r="Z36">
        <f t="shared" ref="Z36:Z42" si="23">ABS(CONCATENATE(S36,U36,W36,Y36))</f>
        <v>3030408</v>
      </c>
      <c r="AA36">
        <f>RANK(Z36,($Z$23:$Z$31,$Z$35:$Z$42),1)</f>
        <v>3</v>
      </c>
      <c r="AB36" t="str">
        <f t="shared" si="16"/>
        <v>TV Knielingen 2</v>
      </c>
    </row>
    <row r="37" spans="1:28" x14ac:dyDescent="0.3">
      <c r="A37" s="40">
        <v>3</v>
      </c>
      <c r="B37" s="36" t="s">
        <v>395</v>
      </c>
      <c r="C37" s="40">
        <v>14</v>
      </c>
      <c r="D37" s="40">
        <v>9</v>
      </c>
      <c r="E37" s="40">
        <v>0</v>
      </c>
      <c r="F37" s="40">
        <v>5</v>
      </c>
      <c r="G37" s="40">
        <v>442</v>
      </c>
      <c r="H37" s="36" t="s">
        <v>221</v>
      </c>
      <c r="I37" s="41">
        <v>394</v>
      </c>
      <c r="J37" s="40">
        <v>18</v>
      </c>
      <c r="K37" s="36" t="s">
        <v>221</v>
      </c>
      <c r="L37" s="41">
        <v>10</v>
      </c>
      <c r="M37" s="41" t="s">
        <v>461</v>
      </c>
      <c r="N37" t="str">
        <f t="shared" si="17"/>
        <v>BzL 6</v>
      </c>
      <c r="O37" s="43">
        <f t="shared" si="18"/>
        <v>128.6</v>
      </c>
      <c r="P37" s="43">
        <f t="shared" si="19"/>
        <v>71.400000000000006</v>
      </c>
      <c r="Q37" s="43">
        <f t="shared" si="20"/>
        <v>342.9</v>
      </c>
      <c r="R37" s="43">
        <f t="shared" si="21"/>
        <v>3157.1</v>
      </c>
      <c r="S37">
        <f>RANK(O37,($O$23:$O$31,$O$35:$O$42),0)</f>
        <v>6</v>
      </c>
      <c r="T37">
        <f>RANK(P37,($P$23:$P$31,$P$35:$P$42),1)</f>
        <v>6</v>
      </c>
      <c r="U37" s="61" t="str">
        <f t="shared" si="22"/>
        <v>06</v>
      </c>
      <c r="V37">
        <f>RANK(Q37,($Q$23:$Q$31,$Q$35:$Q$42),0)</f>
        <v>6</v>
      </c>
      <c r="W37" s="48" t="str">
        <f t="shared" si="13"/>
        <v>06</v>
      </c>
      <c r="X37">
        <f>RANK(R37,($R$23:$R$31,$R$35:$R$42),0)</f>
        <v>2</v>
      </c>
      <c r="Y37" s="48" t="str">
        <f t="shared" si="14"/>
        <v>02</v>
      </c>
      <c r="Z37">
        <f t="shared" si="23"/>
        <v>6060602</v>
      </c>
      <c r="AA37">
        <f>RANK(Z37,($Z$23:$Z$31,$Z$35:$Z$42),1)</f>
        <v>6</v>
      </c>
      <c r="AB37" t="str">
        <f t="shared" si="16"/>
        <v>SSC Karlsruhe 2</v>
      </c>
    </row>
    <row r="38" spans="1:28" x14ac:dyDescent="0.3">
      <c r="A38" s="40">
        <v>4</v>
      </c>
      <c r="B38" s="36" t="s">
        <v>391</v>
      </c>
      <c r="C38" s="40">
        <v>14</v>
      </c>
      <c r="D38" s="40">
        <v>7</v>
      </c>
      <c r="E38" s="40">
        <v>3</v>
      </c>
      <c r="F38" s="40">
        <v>4</v>
      </c>
      <c r="G38" s="40">
        <v>437</v>
      </c>
      <c r="H38" s="36" t="s">
        <v>221</v>
      </c>
      <c r="I38" s="41">
        <v>400</v>
      </c>
      <c r="J38" s="40">
        <v>17</v>
      </c>
      <c r="K38" s="36" t="s">
        <v>221</v>
      </c>
      <c r="L38" s="41">
        <v>11</v>
      </c>
      <c r="M38" s="41" t="s">
        <v>461</v>
      </c>
      <c r="N38" t="str">
        <f t="shared" si="17"/>
        <v>BzL 7</v>
      </c>
      <c r="O38" s="43">
        <f t="shared" si="18"/>
        <v>121.4</v>
      </c>
      <c r="P38" s="43">
        <f t="shared" si="19"/>
        <v>78.599999999999994</v>
      </c>
      <c r="Q38" s="43">
        <f t="shared" si="20"/>
        <v>264.3</v>
      </c>
      <c r="R38" s="43">
        <f t="shared" si="21"/>
        <v>3121.4</v>
      </c>
      <c r="S38">
        <f>RANK(O38,($O$23:$O$31,$O$35:$O$42),0)</f>
        <v>7</v>
      </c>
      <c r="T38">
        <f>RANK(P38,($P$23:$P$31,$P$35:$P$42),1)</f>
        <v>7</v>
      </c>
      <c r="U38" s="61" t="str">
        <f t="shared" si="22"/>
        <v>07</v>
      </c>
      <c r="V38">
        <f>RANK(Q38,($Q$23:$Q$31,$Q$35:$Q$42),0)</f>
        <v>7</v>
      </c>
      <c r="W38" s="48" t="str">
        <f t="shared" si="13"/>
        <v>07</v>
      </c>
      <c r="X38">
        <f>RANK(R38,($R$23:$R$31,$R$35:$R$42),0)</f>
        <v>3</v>
      </c>
      <c r="Y38" s="48" t="str">
        <f t="shared" si="14"/>
        <v>03</v>
      </c>
      <c r="Z38">
        <f t="shared" si="23"/>
        <v>7070703</v>
      </c>
      <c r="AA38">
        <f>RANK(Z38,($Z$23:$Z$31,$Z$35:$Z$42),1)</f>
        <v>7</v>
      </c>
      <c r="AB38" t="str">
        <f t="shared" si="16"/>
        <v>TG Neureut 2</v>
      </c>
    </row>
    <row r="39" spans="1:28" x14ac:dyDescent="0.3">
      <c r="A39" s="36">
        <v>5</v>
      </c>
      <c r="B39" s="36" t="s">
        <v>394</v>
      </c>
      <c r="C39" s="40">
        <v>13</v>
      </c>
      <c r="D39" s="40">
        <v>4</v>
      </c>
      <c r="E39" s="40">
        <v>2</v>
      </c>
      <c r="F39" s="40">
        <v>7</v>
      </c>
      <c r="G39" s="40">
        <v>386</v>
      </c>
      <c r="H39" s="36" t="s">
        <v>221</v>
      </c>
      <c r="I39" s="41">
        <v>412</v>
      </c>
      <c r="J39" s="40">
        <v>10</v>
      </c>
      <c r="K39" s="36" t="s">
        <v>221</v>
      </c>
      <c r="L39" s="41">
        <v>16</v>
      </c>
      <c r="M39" s="41" t="s">
        <v>461</v>
      </c>
      <c r="N39" t="str">
        <f t="shared" si="17"/>
        <v>BzL 10</v>
      </c>
      <c r="O39" s="43">
        <f t="shared" si="18"/>
        <v>76.900000000000006</v>
      </c>
      <c r="P39" s="43">
        <f t="shared" si="19"/>
        <v>123.1</v>
      </c>
      <c r="Q39" s="43">
        <f t="shared" si="20"/>
        <v>-200</v>
      </c>
      <c r="R39" s="43">
        <f t="shared" si="21"/>
        <v>2969.2</v>
      </c>
      <c r="S39">
        <f>RANK(O39,($O$23:$O$31,$O$35:$O$42),0)</f>
        <v>10</v>
      </c>
      <c r="T39">
        <f>RANK(P39,($P$23:$P$31,$P$35:$P$42),1)</f>
        <v>10</v>
      </c>
      <c r="U39" s="61">
        <f t="shared" si="22"/>
        <v>10</v>
      </c>
      <c r="V39">
        <f>RANK(Q39,($Q$23:$Q$31,$Q$35:$Q$42),0)</f>
        <v>9</v>
      </c>
      <c r="W39" s="48" t="str">
        <f t="shared" si="13"/>
        <v>09</v>
      </c>
      <c r="X39">
        <f>RANK(R39,($R$23:$R$31,$R$35:$R$42),0)</f>
        <v>6</v>
      </c>
      <c r="Y39" s="48" t="str">
        <f t="shared" si="14"/>
        <v>06</v>
      </c>
      <c r="Z39">
        <f t="shared" si="23"/>
        <v>10100906</v>
      </c>
      <c r="AA39">
        <f>RANK(Z39,($Z$23:$Z$31,$Z$35:$Z$42),1)</f>
        <v>10</v>
      </c>
      <c r="AB39" t="str">
        <f t="shared" si="16"/>
        <v>SG Sulzfeld/Bretten 2</v>
      </c>
    </row>
    <row r="40" spans="1:28" x14ac:dyDescent="0.3">
      <c r="A40" s="36">
        <v>6</v>
      </c>
      <c r="B40" s="36" t="s">
        <v>393</v>
      </c>
      <c r="C40" s="40">
        <v>14</v>
      </c>
      <c r="D40" s="40">
        <v>4</v>
      </c>
      <c r="E40" s="40">
        <v>2</v>
      </c>
      <c r="F40" s="40">
        <v>8</v>
      </c>
      <c r="G40" s="40">
        <v>403</v>
      </c>
      <c r="H40" s="36" t="s">
        <v>221</v>
      </c>
      <c r="I40" s="41">
        <v>433</v>
      </c>
      <c r="J40" s="40">
        <v>10</v>
      </c>
      <c r="K40" s="36" t="s">
        <v>221</v>
      </c>
      <c r="L40" s="41">
        <v>18</v>
      </c>
      <c r="M40" s="41" t="s">
        <v>461</v>
      </c>
      <c r="N40" t="str">
        <f t="shared" si="17"/>
        <v>BzL 12</v>
      </c>
      <c r="O40" s="43">
        <f t="shared" si="18"/>
        <v>71.400000000000006</v>
      </c>
      <c r="P40" s="43">
        <f t="shared" si="19"/>
        <v>128.6</v>
      </c>
      <c r="Q40" s="43">
        <f t="shared" si="20"/>
        <v>-214.3</v>
      </c>
      <c r="R40" s="43">
        <f t="shared" si="21"/>
        <v>2878.6</v>
      </c>
      <c r="S40">
        <f>RANK(O40,($O$23:$O$31,$O$35:$O$42),0)</f>
        <v>12</v>
      </c>
      <c r="T40">
        <f>RANK(P40,($P$23:$P$31,$P$35:$P$42),1)</f>
        <v>12</v>
      </c>
      <c r="U40" s="61">
        <f t="shared" si="22"/>
        <v>12</v>
      </c>
      <c r="V40">
        <f>RANK(Q40,($Q$23:$Q$31,$Q$35:$Q$42),0)</f>
        <v>11</v>
      </c>
      <c r="W40" s="48">
        <f t="shared" si="13"/>
        <v>11</v>
      </c>
      <c r="X40">
        <f>RANK(R40,($R$23:$R$31,$R$35:$R$42),0)</f>
        <v>7</v>
      </c>
      <c r="Y40" s="48" t="str">
        <f t="shared" si="14"/>
        <v>07</v>
      </c>
      <c r="Z40">
        <f t="shared" si="23"/>
        <v>12121107</v>
      </c>
      <c r="AA40">
        <f>RANK(Z40,($Z$23:$Z$31,$Z$35:$Z$42),1)</f>
        <v>12</v>
      </c>
      <c r="AB40" t="str">
        <f t="shared" si="16"/>
        <v>SG Hambrücken/Weiher 2</v>
      </c>
    </row>
    <row r="41" spans="1:28" x14ac:dyDescent="0.3">
      <c r="A41" s="36">
        <v>7</v>
      </c>
      <c r="B41" s="36" t="s">
        <v>396</v>
      </c>
      <c r="C41" s="40">
        <v>13</v>
      </c>
      <c r="D41" s="40">
        <v>2</v>
      </c>
      <c r="E41" s="40">
        <v>0</v>
      </c>
      <c r="F41" s="40">
        <v>11</v>
      </c>
      <c r="G41" s="40">
        <v>352</v>
      </c>
      <c r="H41" s="36" t="s">
        <v>221</v>
      </c>
      <c r="I41" s="41">
        <v>428</v>
      </c>
      <c r="J41" s="40">
        <v>4</v>
      </c>
      <c r="K41" s="36" t="s">
        <v>221</v>
      </c>
      <c r="L41" s="41">
        <v>22</v>
      </c>
      <c r="M41" s="41" t="s">
        <v>461</v>
      </c>
      <c r="N41" t="str">
        <f t="shared" si="17"/>
        <v>BzL 14</v>
      </c>
      <c r="O41" s="43">
        <f t="shared" si="18"/>
        <v>30.8</v>
      </c>
      <c r="P41" s="43">
        <f t="shared" si="19"/>
        <v>169.2</v>
      </c>
      <c r="Q41" s="43">
        <f t="shared" si="20"/>
        <v>-584.6</v>
      </c>
      <c r="R41" s="43">
        <f t="shared" si="21"/>
        <v>2707.7</v>
      </c>
      <c r="S41">
        <f>RANK(O41,($O$23:$O$31,$O$35:$O$42),0)</f>
        <v>14</v>
      </c>
      <c r="T41">
        <f>RANK(P41,($P$23:$P$31,$P$35:$P$42),1)</f>
        <v>14</v>
      </c>
      <c r="U41" s="61">
        <f t="shared" si="22"/>
        <v>14</v>
      </c>
      <c r="V41">
        <f>RANK(Q41,($Q$23:$Q$31,$Q$35:$Q$42),0)</f>
        <v>13</v>
      </c>
      <c r="W41" s="48">
        <f t="shared" si="13"/>
        <v>13</v>
      </c>
      <c r="X41">
        <f>RANK(R41,($R$23:$R$31,$R$35:$R$42),0)</f>
        <v>10</v>
      </c>
      <c r="Y41" s="48">
        <f t="shared" si="14"/>
        <v>10</v>
      </c>
      <c r="Z41">
        <f t="shared" si="23"/>
        <v>14141310</v>
      </c>
      <c r="AA41">
        <f>RANK(Z41,($Z$23:$Z$31,$Z$35:$Z$42),1)</f>
        <v>14</v>
      </c>
      <c r="AB41" t="str">
        <f t="shared" si="16"/>
        <v>Turnerschaft Durlach 3</v>
      </c>
    </row>
    <row r="42" spans="1:28" x14ac:dyDescent="0.3">
      <c r="A42" s="36">
        <v>8</v>
      </c>
      <c r="B42" s="36" t="s">
        <v>390</v>
      </c>
      <c r="C42" s="40">
        <v>12</v>
      </c>
      <c r="D42" s="40">
        <v>1</v>
      </c>
      <c r="E42" s="40">
        <v>1</v>
      </c>
      <c r="F42" s="40">
        <v>10</v>
      </c>
      <c r="G42" s="40">
        <v>256</v>
      </c>
      <c r="H42" s="36" t="s">
        <v>221</v>
      </c>
      <c r="I42" s="41">
        <v>358</v>
      </c>
      <c r="J42" s="40">
        <v>3</v>
      </c>
      <c r="K42" s="36" t="s">
        <v>221</v>
      </c>
      <c r="L42" s="41">
        <v>21</v>
      </c>
      <c r="M42" s="41" t="s">
        <v>461</v>
      </c>
      <c r="N42" t="str">
        <f t="shared" si="17"/>
        <v>BzL 15</v>
      </c>
      <c r="O42" s="43">
        <f t="shared" si="18"/>
        <v>25</v>
      </c>
      <c r="P42" s="43">
        <f t="shared" si="19"/>
        <v>175</v>
      </c>
      <c r="Q42" s="43">
        <f t="shared" si="20"/>
        <v>-850</v>
      </c>
      <c r="R42" s="43">
        <f t="shared" si="21"/>
        <v>2133.3000000000002</v>
      </c>
      <c r="S42">
        <f>RANK(O42,($O$23:$O$31,$O$35:$O$42),0)</f>
        <v>15</v>
      </c>
      <c r="T42">
        <f>RANK(P42,($P$23:$P$31,$P$35:$P$42),1)</f>
        <v>15</v>
      </c>
      <c r="U42" s="61">
        <f t="shared" si="22"/>
        <v>15</v>
      </c>
      <c r="V42">
        <f>RANK(Q42,($Q$23:$Q$31,$Q$35:$Q$42),0)</f>
        <v>15</v>
      </c>
      <c r="W42" s="48">
        <f t="shared" si="13"/>
        <v>15</v>
      </c>
      <c r="X42">
        <f>RANK(R42,($R$23:$R$31,$R$35:$R$42),0)</f>
        <v>15</v>
      </c>
      <c r="Y42" s="48">
        <f t="shared" si="14"/>
        <v>15</v>
      </c>
      <c r="Z42">
        <f t="shared" si="23"/>
        <v>15151515</v>
      </c>
      <c r="AA42">
        <f>RANK(Z42,($Z$23:$Z$31,$Z$35:$Z$42),1)</f>
        <v>15</v>
      </c>
      <c r="AB42" t="str">
        <f t="shared" si="16"/>
        <v>TV Forst 2</v>
      </c>
    </row>
    <row r="43" spans="1:28" x14ac:dyDescent="0.3">
      <c r="C43" s="33"/>
      <c r="D43" s="33"/>
      <c r="E43" s="33"/>
      <c r="F43" s="33"/>
      <c r="G43" s="33"/>
      <c r="I43" s="27"/>
      <c r="J43" s="33"/>
      <c r="L43" s="27"/>
      <c r="M43" s="27"/>
    </row>
    <row r="44" spans="1:28" ht="15.6" x14ac:dyDescent="0.35">
      <c r="A44" s="37" t="s">
        <v>412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28" x14ac:dyDescent="0.3">
      <c r="A45" s="36"/>
      <c r="B45" s="36"/>
      <c r="C45" s="38" t="s">
        <v>214</v>
      </c>
      <c r="D45" s="38" t="s">
        <v>215</v>
      </c>
      <c r="E45" s="38" t="s">
        <v>216</v>
      </c>
      <c r="F45" s="38" t="s">
        <v>217</v>
      </c>
      <c r="G45" s="36"/>
      <c r="H45" s="39" t="s">
        <v>218</v>
      </c>
      <c r="I45" s="36"/>
      <c r="J45" s="36"/>
      <c r="K45" s="39" t="s">
        <v>219</v>
      </c>
      <c r="L45" s="36"/>
      <c r="M45" s="36"/>
      <c r="O45" s="43" t="s">
        <v>418</v>
      </c>
      <c r="P45" s="43" t="s">
        <v>513</v>
      </c>
      <c r="Q45" s="43" t="s">
        <v>419</v>
      </c>
      <c r="R45" s="43" t="s">
        <v>420</v>
      </c>
      <c r="S45" s="43" t="s">
        <v>422</v>
      </c>
      <c r="T45" s="43" t="s">
        <v>514</v>
      </c>
      <c r="U45" s="59"/>
      <c r="V45" s="43" t="s">
        <v>423</v>
      </c>
      <c r="W45" s="43"/>
      <c r="X45" s="43" t="s">
        <v>424</v>
      </c>
      <c r="Y45" s="43"/>
      <c r="AA45" s="43" t="s">
        <v>425</v>
      </c>
    </row>
    <row r="46" spans="1:28" x14ac:dyDescent="0.3">
      <c r="A46" s="40">
        <v>1</v>
      </c>
      <c r="B46" s="36" t="s">
        <v>397</v>
      </c>
      <c r="C46" s="40">
        <v>12</v>
      </c>
      <c r="D46" s="40">
        <v>10</v>
      </c>
      <c r="E46" s="40">
        <v>1</v>
      </c>
      <c r="F46" s="40">
        <v>1</v>
      </c>
      <c r="G46" s="40">
        <v>376</v>
      </c>
      <c r="H46" s="36" t="s">
        <v>221</v>
      </c>
      <c r="I46" s="41">
        <v>285</v>
      </c>
      <c r="J46" s="40">
        <v>21</v>
      </c>
      <c r="K46" s="36" t="s">
        <v>221</v>
      </c>
      <c r="L46" s="41">
        <v>3</v>
      </c>
      <c r="M46" s="41" t="s">
        <v>462</v>
      </c>
      <c r="N46" t="str">
        <f t="shared" ref="N46" si="24">CONCATENATE(M46," ",AA46)</f>
        <v>BzK1 2</v>
      </c>
      <c r="O46" s="43">
        <f t="shared" ref="O46" si="25">ROUND((J46/C46)*100,1)</f>
        <v>175</v>
      </c>
      <c r="P46" s="43">
        <f t="shared" ref="P46" si="26">ROUND((L46/C46)*100,1)</f>
        <v>25</v>
      </c>
      <c r="Q46" s="43">
        <f t="shared" ref="Q46" si="27">ROUND(((G46-I46)/C46)*100,1)</f>
        <v>758.3</v>
      </c>
      <c r="R46" s="43">
        <f t="shared" ref="R46" si="28">ROUND((G46/C46)*100,1)</f>
        <v>3133.3</v>
      </c>
      <c r="S46">
        <f>RANK(O46,($O$46:$O$52,$O$56:$O$61),0)</f>
        <v>2</v>
      </c>
      <c r="T46">
        <f>RANK(P46,($P$46:$P$52,$P$56:$P$61),1)</f>
        <v>2</v>
      </c>
      <c r="U46" s="61" t="str">
        <f t="shared" ref="U46" si="29">IF(LEN(T46)=1,CONCATENATE("0",T46),T46)</f>
        <v>02</v>
      </c>
      <c r="V46">
        <f>RANK(Q46,($Q$46:$Q$52,$Q$56:$Q$61),0)</f>
        <v>2</v>
      </c>
      <c r="W46" s="48" t="str">
        <f>IF(LEN(V46)=1,CONCATENATE("0",V46),V46)</f>
        <v>02</v>
      </c>
      <c r="X46">
        <f>RANK(R46,($R$46:$R$52,$R$56:$R$61),0)</f>
        <v>2</v>
      </c>
      <c r="Y46" s="48" t="str">
        <f>IF(LEN(X46)=1,CONCATENATE("0",X46),X46)</f>
        <v>02</v>
      </c>
      <c r="Z46">
        <f t="shared" ref="Z46" si="30">ABS(CONCATENATE(S46,U46,W46,Y46))</f>
        <v>2020202</v>
      </c>
      <c r="AA46">
        <f>RANK(Z46,($Z$46:$Z$52,$Z$56:$Z$61),1)</f>
        <v>2</v>
      </c>
      <c r="AB46" t="str">
        <f t="shared" si="16"/>
        <v>SG Eggenstein-Leopoldshafen 2</v>
      </c>
    </row>
    <row r="47" spans="1:28" x14ac:dyDescent="0.3">
      <c r="A47" s="36">
        <v>2</v>
      </c>
      <c r="B47" s="36" t="s">
        <v>400</v>
      </c>
      <c r="C47" s="40">
        <v>11</v>
      </c>
      <c r="D47" s="40">
        <v>7</v>
      </c>
      <c r="E47" s="40">
        <v>2</v>
      </c>
      <c r="F47" s="40">
        <v>2</v>
      </c>
      <c r="G47" s="40">
        <v>305</v>
      </c>
      <c r="H47" s="36" t="s">
        <v>221</v>
      </c>
      <c r="I47" s="41">
        <v>275</v>
      </c>
      <c r="J47" s="40">
        <v>16</v>
      </c>
      <c r="K47" s="36" t="s">
        <v>221</v>
      </c>
      <c r="L47" s="41">
        <v>6</v>
      </c>
      <c r="M47" s="41" t="s">
        <v>462</v>
      </c>
      <c r="N47" t="str">
        <f t="shared" ref="N47" si="31">CONCATENATE(M47," ",AA47)</f>
        <v>BzK1 3</v>
      </c>
      <c r="O47" s="43">
        <f t="shared" ref="O47" si="32">ROUND((J47/C47)*100,1)</f>
        <v>145.5</v>
      </c>
      <c r="P47" s="43">
        <f t="shared" ref="P47" si="33">ROUND((L47/C47)*100,1)</f>
        <v>54.5</v>
      </c>
      <c r="Q47" s="43">
        <f t="shared" ref="Q47" si="34">ROUND(((G47-I47)/C47)*100,1)</f>
        <v>272.7</v>
      </c>
      <c r="R47" s="43">
        <f t="shared" ref="R47" si="35">ROUND((G47/C47)*100,1)</f>
        <v>2772.7</v>
      </c>
      <c r="S47">
        <f>RANK(O47,($O$46:$O$52,$O$56:$O$61),0)</f>
        <v>3</v>
      </c>
      <c r="T47">
        <f>RANK(P47,($P$46:$P$52,$P$56:$P$61),1)</f>
        <v>3</v>
      </c>
      <c r="U47" s="61" t="str">
        <f t="shared" ref="U47" si="36">IF(LEN(T47)=1,CONCATENATE("0",T47),T47)</f>
        <v>03</v>
      </c>
      <c r="V47">
        <f>RANK(Q47,($Q$46:$Q$52,$Q$56:$Q$61),0)</f>
        <v>4</v>
      </c>
      <c r="W47" s="48" t="str">
        <f>IF(LEN(V47)=1,CONCATENATE("0",V47),V47)</f>
        <v>04</v>
      </c>
      <c r="X47">
        <f>RANK(R47,($R$46:$R$52,$R$56:$R$61),0)</f>
        <v>4</v>
      </c>
      <c r="Y47" s="48" t="str">
        <f>IF(LEN(X47)=1,CONCATENATE("0",X47),X47)</f>
        <v>04</v>
      </c>
      <c r="Z47">
        <f t="shared" ref="Z47" si="37">ABS(CONCATENATE(S47,U47,W47,Y47))</f>
        <v>3030404</v>
      </c>
      <c r="AA47">
        <f>RANK(Z47,($Z$46:$Z$52,$Z$56:$Z$61),1)</f>
        <v>3</v>
      </c>
      <c r="AB47" t="str">
        <f t="shared" si="16"/>
        <v>Post Südstadt Karlsruhe 2</v>
      </c>
    </row>
    <row r="48" spans="1:28" x14ac:dyDescent="0.3">
      <c r="A48" s="40">
        <v>3</v>
      </c>
      <c r="B48" s="36" t="s">
        <v>398</v>
      </c>
      <c r="C48" s="40">
        <v>12</v>
      </c>
      <c r="D48" s="40">
        <v>7</v>
      </c>
      <c r="E48" s="40">
        <v>0</v>
      </c>
      <c r="F48" s="40">
        <v>5</v>
      </c>
      <c r="G48" s="40">
        <v>286</v>
      </c>
      <c r="H48" s="36" t="s">
        <v>221</v>
      </c>
      <c r="I48" s="41">
        <v>283</v>
      </c>
      <c r="J48" s="40">
        <v>14</v>
      </c>
      <c r="K48" s="36" t="s">
        <v>221</v>
      </c>
      <c r="L48" s="41">
        <v>10</v>
      </c>
      <c r="M48" s="41" t="s">
        <v>462</v>
      </c>
      <c r="N48" t="str">
        <f t="shared" ref="N48:N52" si="38">CONCATENATE(M48," ",AA48)</f>
        <v>BzK1 5</v>
      </c>
      <c r="O48" s="43">
        <f t="shared" ref="O48:O52" si="39">ROUND((J48/C48)*100,1)</f>
        <v>116.7</v>
      </c>
      <c r="P48" s="43">
        <f t="shared" ref="P48:P52" si="40">ROUND((L48/C48)*100,1)</f>
        <v>83.3</v>
      </c>
      <c r="Q48" s="43">
        <f t="shared" ref="Q48:Q52" si="41">ROUND(((G48-I48)/C48)*100,1)</f>
        <v>25</v>
      </c>
      <c r="R48" s="43">
        <f t="shared" ref="R48:R52" si="42">ROUND((G48/C48)*100,1)</f>
        <v>2383.3000000000002</v>
      </c>
      <c r="S48">
        <f>RANK(O48,($O$46:$O$52,$O$56:$O$61),0)</f>
        <v>5</v>
      </c>
      <c r="T48">
        <f>RANK(P48,($P$46:$P$52,$P$56:$P$61),1)</f>
        <v>5</v>
      </c>
      <c r="U48" s="61" t="str">
        <f t="shared" ref="U48:U52" si="43">IF(LEN(T48)=1,CONCATENATE("0",T48),T48)</f>
        <v>05</v>
      </c>
      <c r="V48">
        <f>RANK(Q48,($Q$46:$Q$52,$Q$56:$Q$61),0)</f>
        <v>5</v>
      </c>
      <c r="W48" s="48" t="str">
        <f t="shared" ref="W48:W52" si="44">IF(LEN(V48)=1,CONCATENATE("0",V48),V48)</f>
        <v>05</v>
      </c>
      <c r="X48">
        <f>RANK(R48,($R$46:$R$52,$R$56:$R$61),0)</f>
        <v>10</v>
      </c>
      <c r="Y48" s="48">
        <f t="shared" ref="Y48:Y52" si="45">IF(LEN(X48)=1,CONCATENATE("0",X48),X48)</f>
        <v>10</v>
      </c>
      <c r="Z48">
        <f t="shared" ref="Z48:Z52" si="46">ABS(CONCATENATE(S48,U48,W48,Y48))</f>
        <v>5050510</v>
      </c>
      <c r="AA48">
        <f>RANK(Z48,($Z$46:$Z$52,$Z$56:$Z$61),1)</f>
        <v>5</v>
      </c>
      <c r="AB48" t="str">
        <f t="shared" si="16"/>
        <v>HC Blau-Gelb Mühlacker 2</v>
      </c>
    </row>
    <row r="49" spans="1:28" x14ac:dyDescent="0.3">
      <c r="A49" s="40">
        <v>4</v>
      </c>
      <c r="B49" s="36" t="s">
        <v>399</v>
      </c>
      <c r="C49" s="40">
        <v>12</v>
      </c>
      <c r="D49" s="40">
        <v>4</v>
      </c>
      <c r="E49" s="40">
        <v>2</v>
      </c>
      <c r="F49" s="40">
        <v>6</v>
      </c>
      <c r="G49" s="40">
        <v>303</v>
      </c>
      <c r="H49" s="36" t="s">
        <v>221</v>
      </c>
      <c r="I49" s="41">
        <v>319</v>
      </c>
      <c r="J49" s="40">
        <v>10</v>
      </c>
      <c r="K49" s="36" t="s">
        <v>221</v>
      </c>
      <c r="L49" s="41">
        <v>14</v>
      </c>
      <c r="M49" s="41" t="s">
        <v>462</v>
      </c>
      <c r="N49" t="str">
        <f t="shared" si="38"/>
        <v>BzK1 7</v>
      </c>
      <c r="O49" s="43">
        <f t="shared" si="39"/>
        <v>83.3</v>
      </c>
      <c r="P49" s="43">
        <f t="shared" si="40"/>
        <v>116.7</v>
      </c>
      <c r="Q49" s="43">
        <f t="shared" si="41"/>
        <v>-133.30000000000001</v>
      </c>
      <c r="R49" s="43">
        <f t="shared" si="42"/>
        <v>2525</v>
      </c>
      <c r="S49">
        <f>RANK(O49,($O$46:$O$52,$O$56:$O$61),0)</f>
        <v>7</v>
      </c>
      <c r="T49">
        <f>RANK(P49,($P$46:$P$52,$P$56:$P$61),1)</f>
        <v>7</v>
      </c>
      <c r="U49" s="61" t="str">
        <f t="shared" si="43"/>
        <v>07</v>
      </c>
      <c r="V49">
        <f>RANK(Q49,($Q$46:$Q$52,$Q$56:$Q$61),0)</f>
        <v>7</v>
      </c>
      <c r="W49" s="48" t="str">
        <f t="shared" si="44"/>
        <v>07</v>
      </c>
      <c r="X49">
        <f>RANK(R49,($R$46:$R$52,$R$56:$R$61),0)</f>
        <v>9</v>
      </c>
      <c r="Y49" s="48" t="str">
        <f t="shared" si="45"/>
        <v>09</v>
      </c>
      <c r="Z49">
        <f t="shared" si="46"/>
        <v>7070709</v>
      </c>
      <c r="AA49">
        <f>RANK(Z49,($Z$46:$Z$52,$Z$56:$Z$61),1)</f>
        <v>7</v>
      </c>
      <c r="AB49" t="str">
        <f t="shared" si="16"/>
        <v>SG KIT/MTV Karlsruhe 3</v>
      </c>
    </row>
    <row r="50" spans="1:28" x14ac:dyDescent="0.3">
      <c r="A50" s="36">
        <v>5</v>
      </c>
      <c r="B50" s="36" t="s">
        <v>403</v>
      </c>
      <c r="C50" s="40">
        <v>12</v>
      </c>
      <c r="D50" s="40">
        <v>4</v>
      </c>
      <c r="E50" s="40">
        <v>1</v>
      </c>
      <c r="F50" s="40">
        <v>7</v>
      </c>
      <c r="G50" s="40">
        <v>283</v>
      </c>
      <c r="H50" s="36" t="s">
        <v>221</v>
      </c>
      <c r="I50" s="41">
        <v>316</v>
      </c>
      <c r="J50" s="40">
        <v>9</v>
      </c>
      <c r="K50" s="36" t="s">
        <v>221</v>
      </c>
      <c r="L50" s="41">
        <v>15</v>
      </c>
      <c r="M50" s="41" t="s">
        <v>462</v>
      </c>
      <c r="N50" t="str">
        <f t="shared" si="38"/>
        <v>BzK1 9</v>
      </c>
      <c r="O50" s="43">
        <f t="shared" si="39"/>
        <v>75</v>
      </c>
      <c r="P50" s="43">
        <f t="shared" si="40"/>
        <v>125</v>
      </c>
      <c r="Q50" s="43">
        <f t="shared" si="41"/>
        <v>-275</v>
      </c>
      <c r="R50" s="43">
        <f t="shared" si="42"/>
        <v>2358.3000000000002</v>
      </c>
      <c r="S50">
        <f>RANK(O50,($O$46:$O$52,$O$56:$O$61),0)</f>
        <v>9</v>
      </c>
      <c r="T50">
        <f>RANK(P50,($P$46:$P$52,$P$56:$P$61),1)</f>
        <v>9</v>
      </c>
      <c r="U50" s="61" t="str">
        <f t="shared" si="43"/>
        <v>09</v>
      </c>
      <c r="V50">
        <f>RANK(Q50,($Q$46:$Q$52,$Q$56:$Q$61),0)</f>
        <v>9</v>
      </c>
      <c r="W50" s="48" t="str">
        <f t="shared" si="44"/>
        <v>09</v>
      </c>
      <c r="X50">
        <f>RANK(R50,($R$46:$R$52,$R$56:$R$61),0)</f>
        <v>11</v>
      </c>
      <c r="Y50" s="48">
        <f t="shared" si="45"/>
        <v>11</v>
      </c>
      <c r="Z50">
        <f t="shared" si="46"/>
        <v>9090911</v>
      </c>
      <c r="AA50">
        <f>RANK(Z50,($Z$46:$Z$52,$Z$56:$Z$61),1)</f>
        <v>9</v>
      </c>
      <c r="AB50" t="str">
        <f t="shared" si="16"/>
        <v>SG TSG Niefern/TG 88 Pforzheim</v>
      </c>
    </row>
    <row r="51" spans="1:28" x14ac:dyDescent="0.3">
      <c r="A51" s="36">
        <v>6</v>
      </c>
      <c r="B51" s="36" t="s">
        <v>402</v>
      </c>
      <c r="C51" s="40">
        <v>10</v>
      </c>
      <c r="D51" s="40">
        <v>3</v>
      </c>
      <c r="E51" s="40">
        <v>0</v>
      </c>
      <c r="F51" s="40">
        <v>7</v>
      </c>
      <c r="G51" s="40">
        <v>262</v>
      </c>
      <c r="H51" s="36" t="s">
        <v>221</v>
      </c>
      <c r="I51" s="41">
        <v>298</v>
      </c>
      <c r="J51" s="40">
        <v>6</v>
      </c>
      <c r="K51" s="36" t="s">
        <v>221</v>
      </c>
      <c r="L51" s="41">
        <v>14</v>
      </c>
      <c r="M51" s="41" t="s">
        <v>462</v>
      </c>
      <c r="N51" t="str">
        <f t="shared" si="38"/>
        <v>BzK1 11</v>
      </c>
      <c r="O51" s="43">
        <f t="shared" si="39"/>
        <v>60</v>
      </c>
      <c r="P51" s="43">
        <f t="shared" si="40"/>
        <v>140</v>
      </c>
      <c r="Q51" s="43">
        <f t="shared" si="41"/>
        <v>-360</v>
      </c>
      <c r="R51" s="43">
        <f t="shared" si="42"/>
        <v>2620</v>
      </c>
      <c r="S51">
        <f>RANK(O51,($O$46:$O$52,$O$56:$O$61),0)</f>
        <v>11</v>
      </c>
      <c r="T51">
        <f>RANK(P51,($P$46:$P$52,$P$56:$P$61),1)</f>
        <v>11</v>
      </c>
      <c r="U51" s="61">
        <f t="shared" si="43"/>
        <v>11</v>
      </c>
      <c r="V51">
        <f>RANK(Q51,($Q$46:$Q$52,$Q$56:$Q$61),0)</f>
        <v>12</v>
      </c>
      <c r="W51" s="48">
        <f t="shared" si="44"/>
        <v>12</v>
      </c>
      <c r="X51">
        <f>RANK(R51,($R$46:$R$52,$R$56:$R$61),0)</f>
        <v>6</v>
      </c>
      <c r="Y51" s="48" t="str">
        <f t="shared" si="45"/>
        <v>06</v>
      </c>
      <c r="Z51">
        <f t="shared" si="46"/>
        <v>11111206</v>
      </c>
      <c r="AA51">
        <f>RANK(Z51,($Z$46:$Z$52,$Z$56:$Z$61),1)</f>
        <v>11</v>
      </c>
      <c r="AB51" t="str">
        <f t="shared" si="16"/>
        <v>Turnerschaft Mühlburg 2</v>
      </c>
    </row>
    <row r="52" spans="1:28" x14ac:dyDescent="0.3">
      <c r="A52" s="36">
        <v>7</v>
      </c>
      <c r="B52" s="36" t="s">
        <v>401</v>
      </c>
      <c r="C52" s="40">
        <v>11</v>
      </c>
      <c r="D52" s="40">
        <v>0</v>
      </c>
      <c r="E52" s="40">
        <v>4</v>
      </c>
      <c r="F52" s="40">
        <v>7</v>
      </c>
      <c r="G52" s="40">
        <v>285</v>
      </c>
      <c r="H52" s="36" t="s">
        <v>221</v>
      </c>
      <c r="I52" s="41">
        <v>324</v>
      </c>
      <c r="J52" s="40">
        <v>4</v>
      </c>
      <c r="K52" s="36" t="s">
        <v>221</v>
      </c>
      <c r="L52" s="41">
        <v>18</v>
      </c>
      <c r="M52" s="41" t="s">
        <v>462</v>
      </c>
      <c r="N52" t="str">
        <f t="shared" si="38"/>
        <v>BzK1 13</v>
      </c>
      <c r="O52" s="43">
        <f t="shared" si="39"/>
        <v>36.4</v>
      </c>
      <c r="P52" s="43">
        <f t="shared" si="40"/>
        <v>163.6</v>
      </c>
      <c r="Q52" s="43">
        <f t="shared" si="41"/>
        <v>-354.5</v>
      </c>
      <c r="R52" s="43">
        <f t="shared" si="42"/>
        <v>2590.9</v>
      </c>
      <c r="S52">
        <f>RANK(O52,($O$46:$O$52,$O$56:$O$61),0)</f>
        <v>13</v>
      </c>
      <c r="T52">
        <f>RANK(P52,($P$46:$P$52,$P$56:$P$61),1)</f>
        <v>13</v>
      </c>
      <c r="U52" s="61">
        <f t="shared" si="43"/>
        <v>13</v>
      </c>
      <c r="V52">
        <f>RANK(Q52,($Q$46:$Q$52,$Q$56:$Q$61),0)</f>
        <v>10</v>
      </c>
      <c r="W52" s="48">
        <f t="shared" si="44"/>
        <v>10</v>
      </c>
      <c r="X52">
        <f>RANK(R52,($R$46:$R$52,$R$56:$R$61),0)</f>
        <v>7</v>
      </c>
      <c r="Y52" s="48" t="str">
        <f t="shared" si="45"/>
        <v>07</v>
      </c>
      <c r="Z52">
        <f t="shared" si="46"/>
        <v>13131007</v>
      </c>
      <c r="AA52">
        <f>RANK(Z52,($Z$46:$Z$52,$Z$56:$Z$61),1)</f>
        <v>13</v>
      </c>
      <c r="AB52" t="str">
        <f t="shared" si="16"/>
        <v>SV Langensteinbach 3</v>
      </c>
    </row>
    <row r="53" spans="1:28" x14ac:dyDescent="0.3">
      <c r="A53" s="36"/>
      <c r="C53" s="31"/>
      <c r="D53" s="31"/>
      <c r="E53" s="31"/>
      <c r="F53" s="31"/>
      <c r="H53" s="32"/>
      <c r="K53" s="32"/>
    </row>
    <row r="54" spans="1:28" ht="15.6" x14ac:dyDescent="0.35">
      <c r="A54" s="37" t="s">
        <v>413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28" x14ac:dyDescent="0.3">
      <c r="A55" s="36"/>
      <c r="B55" s="36"/>
      <c r="C55" s="38" t="s">
        <v>214</v>
      </c>
      <c r="D55" s="38" t="s">
        <v>215</v>
      </c>
      <c r="E55" s="38" t="s">
        <v>216</v>
      </c>
      <c r="F55" s="38" t="s">
        <v>217</v>
      </c>
      <c r="G55" s="36"/>
      <c r="H55" s="39" t="s">
        <v>218</v>
      </c>
      <c r="I55" s="36"/>
      <c r="J55" s="36"/>
      <c r="K55" s="39" t="s">
        <v>219</v>
      </c>
      <c r="L55" s="36"/>
      <c r="M55" s="36"/>
    </row>
    <row r="56" spans="1:28" x14ac:dyDescent="0.3">
      <c r="A56" s="40">
        <v>1</v>
      </c>
      <c r="B56" s="36" t="s">
        <v>404</v>
      </c>
      <c r="C56" s="40">
        <v>9</v>
      </c>
      <c r="D56" s="40">
        <v>8</v>
      </c>
      <c r="E56" s="40">
        <v>0</v>
      </c>
      <c r="F56" s="40">
        <v>1</v>
      </c>
      <c r="G56" s="40">
        <v>315</v>
      </c>
      <c r="H56" s="36" t="s">
        <v>221</v>
      </c>
      <c r="I56" s="41">
        <v>223</v>
      </c>
      <c r="J56" s="40">
        <v>16</v>
      </c>
      <c r="K56" s="36" t="s">
        <v>221</v>
      </c>
      <c r="L56" s="41">
        <v>2</v>
      </c>
      <c r="M56" s="41" t="s">
        <v>462</v>
      </c>
      <c r="N56" t="str">
        <f t="shared" ref="N56" si="47">CONCATENATE(M56," ",AA56)</f>
        <v>BzK1 1</v>
      </c>
      <c r="O56" s="43">
        <f t="shared" ref="O56" si="48">ROUND((J56/C56)*100,1)</f>
        <v>177.8</v>
      </c>
      <c r="P56" s="43">
        <f t="shared" ref="P56" si="49">ROUND((L56/C56)*100,1)</f>
        <v>22.2</v>
      </c>
      <c r="Q56" s="43">
        <f t="shared" ref="Q56" si="50">ROUND(((G56-I56)/C56)*100,1)</f>
        <v>1022.2</v>
      </c>
      <c r="R56" s="43">
        <f t="shared" ref="R56" si="51">ROUND((G56/C56)*100,1)</f>
        <v>3500</v>
      </c>
      <c r="S56">
        <f>RANK(O56,($O$46:$O$52,$O$56:$O$61),0)</f>
        <v>1</v>
      </c>
      <c r="T56">
        <f>RANK(P56,($P$46:$P$52,$P$56:$P$61),1)</f>
        <v>1</v>
      </c>
      <c r="U56" s="61" t="str">
        <f t="shared" ref="U56" si="52">IF(LEN(T56)=1,CONCATENATE("0",T56),T56)</f>
        <v>01</v>
      </c>
      <c r="V56">
        <f>RANK(Q56,($Q$46:$Q$52,$Q$56:$Q$61),0)</f>
        <v>1</v>
      </c>
      <c r="W56" s="48" t="str">
        <f t="shared" ref="W56:W61" si="53">IF(LEN(V56)=1,CONCATENATE("0",V56),V56)</f>
        <v>01</v>
      </c>
      <c r="X56">
        <f>RANK(R56,($R$46:$R$52,$R$56:$R$61),0)</f>
        <v>1</v>
      </c>
      <c r="Y56" s="48" t="str">
        <f t="shared" ref="Y56:Y61" si="54">IF(LEN(X56)=1,CONCATENATE("0",X56),X56)</f>
        <v>01</v>
      </c>
      <c r="Z56">
        <f t="shared" ref="Z56" si="55">ABS(CONCATENATE(S56,U56,W56,Y56))</f>
        <v>1010101</v>
      </c>
      <c r="AA56">
        <f>RANK(Z56,($Z$46:$Z$52,$Z$56:$Z$61),1)</f>
        <v>1</v>
      </c>
      <c r="AB56" t="str">
        <f t="shared" si="16"/>
        <v>SG Odenheim/Unteröwisheim</v>
      </c>
    </row>
    <row r="57" spans="1:28" x14ac:dyDescent="0.3">
      <c r="A57" s="36">
        <v>2</v>
      </c>
      <c r="B57" s="36" t="s">
        <v>408</v>
      </c>
      <c r="C57" s="40">
        <v>9</v>
      </c>
      <c r="D57" s="40">
        <v>6</v>
      </c>
      <c r="E57" s="40">
        <v>0</v>
      </c>
      <c r="F57" s="40">
        <v>3</v>
      </c>
      <c r="G57" s="40">
        <v>263</v>
      </c>
      <c r="H57" s="36" t="s">
        <v>221</v>
      </c>
      <c r="I57" s="41">
        <v>235</v>
      </c>
      <c r="J57" s="40">
        <v>12</v>
      </c>
      <c r="K57" s="36" t="s">
        <v>221</v>
      </c>
      <c r="L57" s="41">
        <v>6</v>
      </c>
      <c r="M57" s="41" t="s">
        <v>462</v>
      </c>
      <c r="N57" t="str">
        <f t="shared" ref="N57:N61" si="56">CONCATENATE(M57," ",AA57)</f>
        <v>BzK1 4</v>
      </c>
      <c r="O57" s="43">
        <f t="shared" ref="O57:O61" si="57">ROUND((J57/C57)*100,1)</f>
        <v>133.30000000000001</v>
      </c>
      <c r="P57" s="43">
        <f t="shared" ref="P57:P61" si="58">ROUND((L57/C57)*100,1)</f>
        <v>66.7</v>
      </c>
      <c r="Q57" s="43">
        <f t="shared" ref="Q57:Q61" si="59">ROUND(((G57-I57)/C57)*100,1)</f>
        <v>311.10000000000002</v>
      </c>
      <c r="R57" s="43">
        <f t="shared" ref="R57:R61" si="60">ROUND((G57/C57)*100,1)</f>
        <v>2922.2</v>
      </c>
      <c r="S57">
        <f>RANK(O57,($O$46:$O$52,$O$56:$O$61),0)</f>
        <v>4</v>
      </c>
      <c r="T57">
        <f>RANK(P57,($P$46:$P$52,$P$56:$P$61),1)</f>
        <v>4</v>
      </c>
      <c r="U57" s="61" t="str">
        <f t="shared" ref="U57:U61" si="61">IF(LEN(T57)=1,CONCATENATE("0",T57),T57)</f>
        <v>04</v>
      </c>
      <c r="V57">
        <f>RANK(Q57,($Q$46:$Q$52,$Q$56:$Q$61),0)</f>
        <v>3</v>
      </c>
      <c r="W57" s="48" t="str">
        <f t="shared" si="53"/>
        <v>03</v>
      </c>
      <c r="X57">
        <f>RANK(R57,($R$46:$R$52,$R$56:$R$61),0)</f>
        <v>3</v>
      </c>
      <c r="Y57" s="48" t="str">
        <f t="shared" si="54"/>
        <v>03</v>
      </c>
      <c r="Z57">
        <f t="shared" ref="Z57:Z61" si="62">ABS(CONCATENATE(S57,U57,W57,Y57))</f>
        <v>4040303</v>
      </c>
      <c r="AA57">
        <f>RANK(Z57,($Z$46:$Z$52,$Z$56:$Z$61),1)</f>
        <v>4</v>
      </c>
      <c r="AB57" t="str">
        <f t="shared" si="16"/>
        <v>TV Gondelsheim 2</v>
      </c>
    </row>
    <row r="58" spans="1:28" x14ac:dyDescent="0.3">
      <c r="A58" s="40">
        <v>3</v>
      </c>
      <c r="B58" s="36" t="s">
        <v>405</v>
      </c>
      <c r="C58" s="40">
        <v>9</v>
      </c>
      <c r="D58" s="40">
        <v>4</v>
      </c>
      <c r="E58" s="40">
        <v>0</v>
      </c>
      <c r="F58" s="40">
        <v>5</v>
      </c>
      <c r="G58" s="40">
        <v>243</v>
      </c>
      <c r="H58" s="36" t="s">
        <v>221</v>
      </c>
      <c r="I58" s="41">
        <v>275</v>
      </c>
      <c r="J58" s="40">
        <v>8</v>
      </c>
      <c r="K58" s="36" t="s">
        <v>221</v>
      </c>
      <c r="L58" s="41">
        <v>10</v>
      </c>
      <c r="M58" s="41" t="s">
        <v>462</v>
      </c>
      <c r="N58" t="str">
        <f t="shared" si="56"/>
        <v>BzK1 6</v>
      </c>
      <c r="O58" s="43">
        <f t="shared" si="57"/>
        <v>88.9</v>
      </c>
      <c r="P58" s="43">
        <f t="shared" si="58"/>
        <v>111.1</v>
      </c>
      <c r="Q58" s="43">
        <f t="shared" si="59"/>
        <v>-355.6</v>
      </c>
      <c r="R58" s="43">
        <f t="shared" si="60"/>
        <v>2700</v>
      </c>
      <c r="S58">
        <f>RANK(O58,($O$46:$O$52,$O$56:$O$61),0)</f>
        <v>6</v>
      </c>
      <c r="T58">
        <f>RANK(P58,($P$46:$P$52,$P$56:$P$61),1)</f>
        <v>6</v>
      </c>
      <c r="U58" s="61" t="str">
        <f t="shared" si="61"/>
        <v>06</v>
      </c>
      <c r="V58">
        <f>RANK(Q58,($Q$46:$Q$52,$Q$56:$Q$61),0)</f>
        <v>11</v>
      </c>
      <c r="W58" s="48">
        <f t="shared" si="53"/>
        <v>11</v>
      </c>
      <c r="X58">
        <f>RANK(R58,($R$46:$R$52,$R$56:$R$61),0)</f>
        <v>5</v>
      </c>
      <c r="Y58" s="48" t="str">
        <f t="shared" si="54"/>
        <v>05</v>
      </c>
      <c r="Z58">
        <f t="shared" si="62"/>
        <v>6061105</v>
      </c>
      <c r="AA58">
        <f>RANK(Z58,($Z$46:$Z$52,$Z$56:$Z$61),1)</f>
        <v>6</v>
      </c>
      <c r="AB58" t="str">
        <f t="shared" si="16"/>
        <v>SG Heidelsheim/Helmsheim 3</v>
      </c>
    </row>
    <row r="59" spans="1:28" x14ac:dyDescent="0.3">
      <c r="A59" s="40">
        <v>4</v>
      </c>
      <c r="B59" s="36" t="s">
        <v>407</v>
      </c>
      <c r="C59" s="40">
        <v>10</v>
      </c>
      <c r="D59" s="40">
        <v>4</v>
      </c>
      <c r="E59" s="40">
        <v>0</v>
      </c>
      <c r="F59" s="40">
        <v>6</v>
      </c>
      <c r="G59" s="40">
        <v>257</v>
      </c>
      <c r="H59" s="36" t="s">
        <v>221</v>
      </c>
      <c r="I59" s="41">
        <v>255</v>
      </c>
      <c r="J59" s="40">
        <v>8</v>
      </c>
      <c r="K59" s="36" t="s">
        <v>221</v>
      </c>
      <c r="L59" s="41">
        <v>12</v>
      </c>
      <c r="M59" s="41" t="s">
        <v>462</v>
      </c>
      <c r="N59" t="str">
        <f t="shared" si="56"/>
        <v>BzK1 8</v>
      </c>
      <c r="O59" s="43">
        <f t="shared" si="57"/>
        <v>80</v>
      </c>
      <c r="P59" s="43">
        <f t="shared" si="58"/>
        <v>120</v>
      </c>
      <c r="Q59" s="43">
        <f t="shared" si="59"/>
        <v>20</v>
      </c>
      <c r="R59" s="43">
        <f t="shared" si="60"/>
        <v>2570</v>
      </c>
      <c r="S59">
        <f>RANK(O59,($O$46:$O$52,$O$56:$O$61),0)</f>
        <v>8</v>
      </c>
      <c r="T59">
        <f>RANK(P59,($P$46:$P$52,$P$56:$P$61),1)</f>
        <v>8</v>
      </c>
      <c r="U59" s="61" t="str">
        <f t="shared" si="61"/>
        <v>08</v>
      </c>
      <c r="V59">
        <f>RANK(Q59,($Q$46:$Q$52,$Q$56:$Q$61),0)</f>
        <v>6</v>
      </c>
      <c r="W59" s="48" t="str">
        <f t="shared" si="53"/>
        <v>06</v>
      </c>
      <c r="X59">
        <f>RANK(R59,($R$46:$R$52,$R$56:$R$61),0)</f>
        <v>8</v>
      </c>
      <c r="Y59" s="48" t="str">
        <f t="shared" si="54"/>
        <v>08</v>
      </c>
      <c r="Z59">
        <f t="shared" si="62"/>
        <v>8080608</v>
      </c>
      <c r="AA59">
        <f>RANK(Z59,($Z$46:$Z$52,$Z$56:$Z$61),1)</f>
        <v>8</v>
      </c>
      <c r="AB59" t="str">
        <f t="shared" si="16"/>
        <v>HSG Bruchsal/Untergrombach 2</v>
      </c>
    </row>
    <row r="60" spans="1:28" x14ac:dyDescent="0.3">
      <c r="A60" s="36">
        <v>5</v>
      </c>
      <c r="B60" s="36" t="s">
        <v>406</v>
      </c>
      <c r="C60" s="40">
        <v>9</v>
      </c>
      <c r="D60" s="40">
        <v>3</v>
      </c>
      <c r="E60" s="40">
        <v>0</v>
      </c>
      <c r="F60" s="40">
        <v>6</v>
      </c>
      <c r="G60" s="40">
        <v>201</v>
      </c>
      <c r="H60" s="36" t="s">
        <v>221</v>
      </c>
      <c r="I60" s="41">
        <v>215</v>
      </c>
      <c r="J60" s="40">
        <v>6</v>
      </c>
      <c r="K60" s="36" t="s">
        <v>221</v>
      </c>
      <c r="L60" s="41">
        <v>12</v>
      </c>
      <c r="M60" s="41" t="s">
        <v>462</v>
      </c>
      <c r="N60" t="str">
        <f t="shared" si="56"/>
        <v>BzK1 10</v>
      </c>
      <c r="O60" s="43">
        <f t="shared" si="57"/>
        <v>66.7</v>
      </c>
      <c r="P60" s="43">
        <f t="shared" si="58"/>
        <v>133.30000000000001</v>
      </c>
      <c r="Q60" s="43">
        <f t="shared" si="59"/>
        <v>-155.6</v>
      </c>
      <c r="R60" s="43">
        <f t="shared" si="60"/>
        <v>2233.3000000000002</v>
      </c>
      <c r="S60">
        <f>RANK(O60,($O$46:$O$52,$O$56:$O$61),0)</f>
        <v>10</v>
      </c>
      <c r="T60">
        <f>RANK(P60,($P$46:$P$52,$P$56:$P$61),1)</f>
        <v>10</v>
      </c>
      <c r="U60" s="61">
        <f t="shared" si="61"/>
        <v>10</v>
      </c>
      <c r="V60">
        <f>RANK(Q60,($Q$46:$Q$52,$Q$56:$Q$61),0)</f>
        <v>8</v>
      </c>
      <c r="W60" s="48" t="str">
        <f t="shared" si="53"/>
        <v>08</v>
      </c>
      <c r="X60">
        <f>RANK(R60,($R$46:$R$52,$R$56:$R$61),0)</f>
        <v>12</v>
      </c>
      <c r="Y60" s="48">
        <f t="shared" si="54"/>
        <v>12</v>
      </c>
      <c r="Z60">
        <f t="shared" si="62"/>
        <v>10100812</v>
      </c>
      <c r="AA60">
        <f>RANK(Z60,($Z$46:$Z$52,$Z$56:$Z$61),1)</f>
        <v>10</v>
      </c>
      <c r="AB60" t="str">
        <f t="shared" si="16"/>
        <v>HSG Ettlingen 3</v>
      </c>
    </row>
    <row r="61" spans="1:28" x14ac:dyDescent="0.3">
      <c r="A61" s="36">
        <v>6</v>
      </c>
      <c r="B61" s="36" t="s">
        <v>308</v>
      </c>
      <c r="C61" s="40">
        <v>10</v>
      </c>
      <c r="D61" s="40">
        <v>3</v>
      </c>
      <c r="E61" s="40">
        <v>0</v>
      </c>
      <c r="F61" s="40">
        <v>7</v>
      </c>
      <c r="G61" s="40">
        <v>217</v>
      </c>
      <c r="H61" s="36" t="s">
        <v>221</v>
      </c>
      <c r="I61" s="41">
        <v>293</v>
      </c>
      <c r="J61" s="40">
        <v>6</v>
      </c>
      <c r="K61" s="36" t="s">
        <v>221</v>
      </c>
      <c r="L61" s="41">
        <v>14</v>
      </c>
      <c r="M61" s="41" t="s">
        <v>462</v>
      </c>
      <c r="N61" t="str">
        <f t="shared" si="56"/>
        <v>BzK1 12</v>
      </c>
      <c r="O61" s="43">
        <f t="shared" si="57"/>
        <v>60</v>
      </c>
      <c r="P61" s="43">
        <f t="shared" si="58"/>
        <v>140</v>
      </c>
      <c r="Q61" s="43">
        <f t="shared" si="59"/>
        <v>-760</v>
      </c>
      <c r="R61" s="43">
        <f t="shared" si="60"/>
        <v>2170</v>
      </c>
      <c r="S61">
        <f>RANK(O61,($O$46:$O$52,$O$56:$O$61),0)</f>
        <v>11</v>
      </c>
      <c r="T61">
        <f>RANK(P61,($P$46:$P$52,$P$56:$P$61),1)</f>
        <v>11</v>
      </c>
      <c r="U61" s="61">
        <f t="shared" si="61"/>
        <v>11</v>
      </c>
      <c r="V61">
        <f>RANK(Q61,($Q$46:$Q$52,$Q$56:$Q$61),0)</f>
        <v>13</v>
      </c>
      <c r="W61" s="48">
        <f t="shared" si="53"/>
        <v>13</v>
      </c>
      <c r="X61">
        <f>RANK(R61,($R$46:$R$52,$R$56:$R$61),0)</f>
        <v>13</v>
      </c>
      <c r="Y61" s="48">
        <f t="shared" si="54"/>
        <v>13</v>
      </c>
      <c r="Z61">
        <f t="shared" si="62"/>
        <v>11111313</v>
      </c>
      <c r="AA61">
        <f>RANK(Z61,($Z$46:$Z$52,$Z$56:$Z$61),1)</f>
        <v>12</v>
      </c>
      <c r="AB61" t="str">
        <f t="shared" si="16"/>
        <v>SG Stutensee-Weingarten 2</v>
      </c>
    </row>
    <row r="62" spans="1:28" x14ac:dyDescent="0.3">
      <c r="A62" s="36"/>
      <c r="C62" s="33"/>
      <c r="D62" s="33"/>
      <c r="E62" s="33"/>
      <c r="F62" s="33"/>
      <c r="G62" s="33"/>
      <c r="I62" s="27"/>
      <c r="J62" s="33"/>
      <c r="L62" s="27"/>
      <c r="M62" s="27"/>
    </row>
    <row r="63" spans="1:28" x14ac:dyDescent="0.3">
      <c r="C63" s="33"/>
      <c r="D63" s="33"/>
      <c r="E63" s="33"/>
      <c r="F63" s="33"/>
      <c r="G63" s="33"/>
      <c r="I63" s="27"/>
      <c r="J63" s="33"/>
      <c r="L63" s="27"/>
      <c r="M63" s="27"/>
    </row>
    <row r="65" spans="1:13" ht="15.6" x14ac:dyDescent="0.35">
      <c r="A65" s="30"/>
    </row>
    <row r="66" spans="1:13" x14ac:dyDescent="0.3">
      <c r="C66" s="31"/>
      <c r="D66" s="31"/>
      <c r="E66" s="31"/>
      <c r="F66" s="31"/>
      <c r="H66" s="32"/>
      <c r="K66" s="32"/>
    </row>
    <row r="67" spans="1:13" x14ac:dyDescent="0.3">
      <c r="A67" s="33"/>
      <c r="C67" s="33"/>
      <c r="D67" s="33"/>
      <c r="E67" s="33"/>
      <c r="F67" s="33"/>
      <c r="G67" s="33"/>
      <c r="I67" s="27"/>
      <c r="J67" s="33"/>
      <c r="L67" s="27"/>
      <c r="M67" s="27"/>
    </row>
    <row r="68" spans="1:13" x14ac:dyDescent="0.3">
      <c r="C68" s="33"/>
      <c r="D68" s="33"/>
      <c r="E68" s="33"/>
      <c r="F68" s="33"/>
      <c r="G68" s="33"/>
      <c r="I68" s="27"/>
      <c r="J68" s="33"/>
      <c r="L68" s="27"/>
      <c r="M68" s="27"/>
    </row>
    <row r="69" spans="1:13" x14ac:dyDescent="0.3">
      <c r="C69" s="33"/>
      <c r="D69" s="33"/>
      <c r="E69" s="33"/>
      <c r="F69" s="33"/>
      <c r="G69" s="33"/>
      <c r="I69" s="27"/>
      <c r="J69" s="33"/>
      <c r="L69" s="27"/>
      <c r="M69" s="27"/>
    </row>
    <row r="70" spans="1:13" x14ac:dyDescent="0.3">
      <c r="C70" s="33"/>
      <c r="D70" s="33"/>
      <c r="E70" s="33"/>
      <c r="F70" s="33"/>
      <c r="G70" s="33"/>
      <c r="I70" s="27"/>
      <c r="J70" s="33"/>
      <c r="L70" s="27"/>
      <c r="M70" s="27"/>
    </row>
    <row r="71" spans="1:13" x14ac:dyDescent="0.3">
      <c r="C71" s="33"/>
      <c r="D71" s="33"/>
      <c r="E71" s="33"/>
      <c r="F71" s="33"/>
      <c r="G71" s="33"/>
      <c r="I71" s="27"/>
      <c r="J71" s="33"/>
      <c r="L71" s="27"/>
      <c r="M71" s="27"/>
    </row>
    <row r="72" spans="1:13" x14ac:dyDescent="0.3">
      <c r="C72" s="33"/>
      <c r="D72" s="33"/>
      <c r="E72" s="33"/>
      <c r="F72" s="33"/>
      <c r="G72" s="33"/>
      <c r="I72" s="27"/>
      <c r="J72" s="33"/>
      <c r="L72" s="27"/>
      <c r="M72" s="27"/>
    </row>
    <row r="73" spans="1:13" x14ac:dyDescent="0.3">
      <c r="C73" s="33"/>
      <c r="D73" s="33"/>
      <c r="E73" s="33"/>
      <c r="F73" s="33"/>
      <c r="G73" s="33"/>
      <c r="I73" s="27"/>
      <c r="J73" s="33"/>
      <c r="L73" s="27"/>
      <c r="M73" s="27"/>
    </row>
    <row r="74" spans="1:13" x14ac:dyDescent="0.3">
      <c r="C74" s="33"/>
      <c r="D74" s="33"/>
      <c r="E74" s="33"/>
      <c r="F74" s="33"/>
      <c r="G74" s="33"/>
      <c r="I74" s="27"/>
      <c r="J74" s="33"/>
      <c r="L74" s="27"/>
      <c r="M74" s="27"/>
    </row>
    <row r="75" spans="1:13" x14ac:dyDescent="0.3">
      <c r="C75" s="33"/>
      <c r="D75" s="33"/>
      <c r="E75" s="33"/>
      <c r="F75" s="33"/>
      <c r="G75" s="33"/>
      <c r="I75" s="27"/>
      <c r="J75" s="33"/>
      <c r="L75" s="27"/>
      <c r="M75" s="27"/>
    </row>
    <row r="76" spans="1:13" x14ac:dyDescent="0.3">
      <c r="C76" s="33"/>
      <c r="D76" s="33"/>
      <c r="E76" s="33"/>
      <c r="F76" s="33"/>
      <c r="G76" s="33"/>
      <c r="I76" s="27"/>
      <c r="J76" s="33"/>
      <c r="L76" s="27"/>
      <c r="M76" s="27"/>
    </row>
    <row r="78" spans="1:13" ht="15.6" x14ac:dyDescent="0.35">
      <c r="A78" s="30"/>
    </row>
    <row r="79" spans="1:13" x14ac:dyDescent="0.3">
      <c r="C79" s="31"/>
      <c r="D79" s="31"/>
      <c r="E79" s="31"/>
      <c r="F79" s="31"/>
      <c r="H79" s="32"/>
      <c r="K79" s="32"/>
    </row>
    <row r="80" spans="1:13" x14ac:dyDescent="0.3">
      <c r="A80" s="33"/>
      <c r="C80" s="33"/>
      <c r="D80" s="33"/>
      <c r="E80" s="33"/>
      <c r="F80" s="33"/>
      <c r="G80" s="33"/>
      <c r="I80" s="27"/>
      <c r="J80" s="33"/>
      <c r="L80" s="27"/>
      <c r="M80" s="27"/>
    </row>
    <row r="81" spans="1:13" x14ac:dyDescent="0.3">
      <c r="C81" s="33"/>
      <c r="D81" s="33"/>
      <c r="E81" s="33"/>
      <c r="F81" s="33"/>
      <c r="G81" s="33"/>
      <c r="I81" s="27"/>
      <c r="J81" s="33"/>
      <c r="L81" s="27"/>
      <c r="M81" s="27"/>
    </row>
    <row r="82" spans="1:13" x14ac:dyDescent="0.3">
      <c r="C82" s="33"/>
      <c r="D82" s="33"/>
      <c r="E82" s="33"/>
      <c r="F82" s="33"/>
      <c r="G82" s="33"/>
      <c r="I82" s="27"/>
      <c r="J82" s="33"/>
      <c r="L82" s="27"/>
      <c r="M82" s="27"/>
    </row>
    <row r="83" spans="1:13" x14ac:dyDescent="0.3">
      <c r="C83" s="33"/>
      <c r="D83" s="33"/>
      <c r="E83" s="33"/>
      <c r="F83" s="33"/>
      <c r="G83" s="33"/>
      <c r="I83" s="27"/>
      <c r="J83" s="33"/>
      <c r="L83" s="27"/>
      <c r="M83" s="27"/>
    </row>
    <row r="84" spans="1:13" x14ac:dyDescent="0.3">
      <c r="C84" s="33"/>
      <c r="D84" s="33"/>
      <c r="E84" s="33"/>
      <c r="F84" s="33"/>
      <c r="G84" s="33"/>
      <c r="I84" s="27"/>
      <c r="J84" s="33"/>
      <c r="L84" s="27"/>
      <c r="M84" s="27"/>
    </row>
    <row r="85" spans="1:13" x14ac:dyDescent="0.3">
      <c r="C85" s="33"/>
      <c r="D85" s="33"/>
      <c r="E85" s="33"/>
      <c r="F85" s="33"/>
      <c r="G85" s="33"/>
      <c r="I85" s="27"/>
      <c r="J85" s="33"/>
      <c r="L85" s="27"/>
      <c r="M85" s="27"/>
    </row>
    <row r="86" spans="1:13" x14ac:dyDescent="0.3">
      <c r="C86" s="33"/>
      <c r="D86" s="33"/>
      <c r="E86" s="33"/>
      <c r="F86" s="33"/>
      <c r="G86" s="33"/>
      <c r="I86" s="27"/>
      <c r="J86" s="33"/>
      <c r="L86" s="27"/>
      <c r="M86" s="27"/>
    </row>
    <row r="87" spans="1:13" x14ac:dyDescent="0.3">
      <c r="C87" s="33"/>
      <c r="D87" s="33"/>
      <c r="E87" s="33"/>
      <c r="F87" s="33"/>
      <c r="G87" s="33"/>
      <c r="I87" s="27"/>
      <c r="J87" s="33"/>
      <c r="L87" s="27"/>
      <c r="M87" s="27"/>
    </row>
    <row r="88" spans="1:13" x14ac:dyDescent="0.3">
      <c r="C88" s="33"/>
      <c r="D88" s="33"/>
      <c r="E88" s="33"/>
      <c r="F88" s="33"/>
      <c r="G88" s="33"/>
      <c r="I88" s="27"/>
      <c r="J88" s="33"/>
      <c r="L88" s="27"/>
      <c r="M88" s="27"/>
    </row>
    <row r="89" spans="1:13" x14ac:dyDescent="0.3">
      <c r="C89" s="33"/>
      <c r="D89" s="33"/>
      <c r="E89" s="33"/>
      <c r="F89" s="33"/>
      <c r="G89" s="33"/>
      <c r="I89" s="27"/>
      <c r="J89" s="33"/>
      <c r="L89" s="27"/>
      <c r="M89" s="27"/>
    </row>
    <row r="91" spans="1:13" ht="15.6" x14ac:dyDescent="0.35">
      <c r="A91" s="30"/>
    </row>
    <row r="92" spans="1:13" x14ac:dyDescent="0.3">
      <c r="C92" s="31"/>
      <c r="D92" s="31"/>
      <c r="E92" s="31"/>
      <c r="F92" s="31"/>
      <c r="H92" s="32"/>
      <c r="K92" s="32"/>
    </row>
    <row r="93" spans="1:13" x14ac:dyDescent="0.3">
      <c r="A93" s="33"/>
      <c r="C93" s="33"/>
      <c r="D93" s="33"/>
      <c r="E93" s="33"/>
      <c r="F93" s="33"/>
      <c r="G93" s="33"/>
      <c r="I93" s="27"/>
      <c r="J93" s="33"/>
      <c r="L93" s="27"/>
      <c r="M93" s="27"/>
    </row>
    <row r="94" spans="1:13" x14ac:dyDescent="0.3">
      <c r="C94" s="33"/>
      <c r="D94" s="33"/>
      <c r="E94" s="33"/>
      <c r="F94" s="33"/>
      <c r="G94" s="33"/>
      <c r="I94" s="27"/>
      <c r="J94" s="33"/>
      <c r="L94" s="27"/>
      <c r="M94" s="27"/>
    </row>
    <row r="95" spans="1:13" x14ac:dyDescent="0.3">
      <c r="C95" s="33"/>
      <c r="D95" s="33"/>
      <c r="E95" s="33"/>
      <c r="F95" s="33"/>
      <c r="G95" s="33"/>
      <c r="I95" s="27"/>
      <c r="J95" s="33"/>
      <c r="L95" s="27"/>
      <c r="M95" s="27"/>
    </row>
    <row r="96" spans="1:13" x14ac:dyDescent="0.3">
      <c r="C96" s="33"/>
      <c r="D96" s="33"/>
      <c r="E96" s="33"/>
      <c r="F96" s="33"/>
      <c r="G96" s="33"/>
      <c r="I96" s="27"/>
      <c r="J96" s="33"/>
      <c r="L96" s="27"/>
      <c r="M96" s="27"/>
    </row>
    <row r="97" spans="1:13" x14ac:dyDescent="0.3">
      <c r="C97" s="33"/>
      <c r="D97" s="33"/>
      <c r="E97" s="33"/>
      <c r="F97" s="33"/>
      <c r="G97" s="33"/>
      <c r="I97" s="27"/>
      <c r="J97" s="33"/>
      <c r="L97" s="27"/>
      <c r="M97" s="27"/>
    </row>
    <row r="98" spans="1:13" x14ac:dyDescent="0.3">
      <c r="C98" s="33"/>
      <c r="D98" s="33"/>
      <c r="E98" s="33"/>
      <c r="F98" s="33"/>
      <c r="G98" s="33"/>
      <c r="I98" s="27"/>
      <c r="J98" s="33"/>
      <c r="L98" s="27"/>
      <c r="M98" s="27"/>
    </row>
    <row r="99" spans="1:13" x14ac:dyDescent="0.3">
      <c r="C99" s="33"/>
      <c r="D99" s="33"/>
      <c r="E99" s="33"/>
      <c r="F99" s="33"/>
      <c r="G99" s="33"/>
      <c r="I99" s="27"/>
      <c r="J99" s="33"/>
      <c r="L99" s="27"/>
      <c r="M99" s="27"/>
    </row>
    <row r="101" spans="1:13" ht="15.6" x14ac:dyDescent="0.35">
      <c r="A101" s="30"/>
    </row>
    <row r="102" spans="1:13" x14ac:dyDescent="0.3">
      <c r="C102" s="31"/>
      <c r="D102" s="31"/>
      <c r="E102" s="31"/>
      <c r="F102" s="31"/>
      <c r="H102" s="32"/>
      <c r="K102" s="32"/>
    </row>
    <row r="103" spans="1:13" x14ac:dyDescent="0.3">
      <c r="A103" s="33"/>
      <c r="C103" s="33"/>
      <c r="D103" s="33"/>
      <c r="E103" s="33"/>
      <c r="F103" s="33"/>
      <c r="G103" s="33"/>
      <c r="I103" s="27"/>
      <c r="J103" s="33"/>
      <c r="L103" s="27"/>
      <c r="M103" s="27"/>
    </row>
    <row r="104" spans="1:13" x14ac:dyDescent="0.3">
      <c r="C104" s="33"/>
      <c r="D104" s="33"/>
      <c r="E104" s="33"/>
      <c r="F104" s="33"/>
      <c r="G104" s="33"/>
      <c r="I104" s="27"/>
      <c r="J104" s="33"/>
      <c r="L104" s="27"/>
      <c r="M104" s="27"/>
    </row>
    <row r="105" spans="1:13" x14ac:dyDescent="0.3">
      <c r="C105" s="33"/>
      <c r="D105" s="33"/>
      <c r="E105" s="33"/>
      <c r="F105" s="33"/>
      <c r="G105" s="33"/>
      <c r="I105" s="27"/>
      <c r="J105" s="33"/>
      <c r="L105" s="27"/>
      <c r="M105" s="27"/>
    </row>
    <row r="106" spans="1:13" x14ac:dyDescent="0.3">
      <c r="C106" s="33"/>
      <c r="D106" s="33"/>
      <c r="E106" s="33"/>
      <c r="F106" s="33"/>
      <c r="G106" s="33"/>
      <c r="I106" s="27"/>
      <c r="J106" s="33"/>
      <c r="L106" s="27"/>
      <c r="M106" s="27"/>
    </row>
    <row r="107" spans="1:13" x14ac:dyDescent="0.3">
      <c r="C107" s="33"/>
      <c r="D107" s="33"/>
      <c r="E107" s="33"/>
      <c r="F107" s="33"/>
      <c r="G107" s="33"/>
      <c r="I107" s="27"/>
      <c r="J107" s="33"/>
      <c r="L107" s="27"/>
      <c r="M107" s="27"/>
    </row>
    <row r="108" spans="1:13" x14ac:dyDescent="0.3">
      <c r="C108" s="33"/>
      <c r="D108" s="33"/>
      <c r="E108" s="33"/>
      <c r="F108" s="33"/>
      <c r="G108" s="33"/>
      <c r="I108" s="27"/>
      <c r="J108" s="33"/>
      <c r="L108" s="27"/>
      <c r="M108" s="27"/>
    </row>
    <row r="109" spans="1:13" x14ac:dyDescent="0.3">
      <c r="C109" s="33"/>
      <c r="D109" s="33"/>
      <c r="E109" s="33"/>
      <c r="F109" s="33"/>
      <c r="G109" s="33"/>
      <c r="I109" s="27"/>
      <c r="J109" s="33"/>
      <c r="L109" s="27"/>
      <c r="M109" s="27"/>
    </row>
    <row r="110" spans="1:13" x14ac:dyDescent="0.3">
      <c r="C110" s="33"/>
      <c r="D110" s="33"/>
      <c r="E110" s="33"/>
      <c r="F110" s="33"/>
      <c r="G110" s="33"/>
      <c r="I110" s="27"/>
      <c r="J110" s="33"/>
      <c r="L110" s="27"/>
      <c r="M110" s="27"/>
    </row>
    <row r="111" spans="1:13" x14ac:dyDescent="0.3">
      <c r="C111" s="33"/>
      <c r="D111" s="33"/>
      <c r="E111" s="33"/>
      <c r="F111" s="33"/>
      <c r="G111" s="33"/>
      <c r="I111" s="27"/>
      <c r="J111" s="33"/>
      <c r="L111" s="27"/>
      <c r="M111" s="27"/>
    </row>
    <row r="112" spans="1:13" x14ac:dyDescent="0.3">
      <c r="C112" s="33"/>
      <c r="D112" s="33"/>
      <c r="E112" s="33"/>
      <c r="F112" s="33"/>
      <c r="G112" s="33"/>
      <c r="I112" s="27"/>
      <c r="J112" s="33"/>
      <c r="L112" s="27"/>
      <c r="M112" s="27"/>
    </row>
    <row r="114" spans="1:13" ht="15.6" x14ac:dyDescent="0.35">
      <c r="A114" s="30"/>
    </row>
    <row r="115" spans="1:13" x14ac:dyDescent="0.3">
      <c r="C115" s="31"/>
      <c r="D115" s="31"/>
      <c r="E115" s="31"/>
      <c r="F115" s="31"/>
      <c r="H115" s="32"/>
      <c r="K115" s="32"/>
    </row>
    <row r="116" spans="1:13" x14ac:dyDescent="0.3">
      <c r="A116" s="33"/>
      <c r="C116" s="33"/>
      <c r="D116" s="33"/>
      <c r="E116" s="33"/>
      <c r="F116" s="33"/>
      <c r="G116" s="33"/>
      <c r="I116" s="27"/>
      <c r="J116" s="33"/>
      <c r="L116" s="27"/>
      <c r="M116" s="27"/>
    </row>
    <row r="117" spans="1:13" x14ac:dyDescent="0.3">
      <c r="C117" s="33"/>
      <c r="D117" s="33"/>
      <c r="E117" s="33"/>
      <c r="F117" s="33"/>
      <c r="G117" s="33"/>
      <c r="I117" s="27"/>
      <c r="J117" s="33"/>
      <c r="L117" s="27"/>
      <c r="M117" s="27"/>
    </row>
    <row r="118" spans="1:13" x14ac:dyDescent="0.3">
      <c r="C118" s="33"/>
      <c r="D118" s="33"/>
      <c r="E118" s="33"/>
      <c r="F118" s="33"/>
      <c r="G118" s="33"/>
      <c r="I118" s="27"/>
      <c r="J118" s="33"/>
      <c r="L118" s="27"/>
      <c r="M118" s="27"/>
    </row>
    <row r="119" spans="1:13" x14ac:dyDescent="0.3">
      <c r="C119" s="33"/>
      <c r="D119" s="33"/>
      <c r="E119" s="33"/>
      <c r="F119" s="33"/>
      <c r="G119" s="33"/>
      <c r="I119" s="27"/>
      <c r="J119" s="33"/>
      <c r="L119" s="27"/>
      <c r="M119" s="27"/>
    </row>
    <row r="120" spans="1:13" x14ac:dyDescent="0.3">
      <c r="C120" s="33"/>
      <c r="D120" s="33"/>
      <c r="E120" s="33"/>
      <c r="F120" s="33"/>
      <c r="G120" s="33"/>
      <c r="I120" s="27"/>
      <c r="J120" s="33"/>
      <c r="L120" s="27"/>
      <c r="M120" s="27"/>
    </row>
    <row r="121" spans="1:13" x14ac:dyDescent="0.3">
      <c r="C121" s="33"/>
      <c r="D121" s="33"/>
      <c r="E121" s="33"/>
      <c r="F121" s="33"/>
      <c r="G121" s="33"/>
      <c r="I121" s="27"/>
      <c r="J121" s="33"/>
      <c r="L121" s="27"/>
      <c r="M121" s="27"/>
    </row>
    <row r="122" spans="1:13" x14ac:dyDescent="0.3">
      <c r="C122" s="33"/>
      <c r="D122" s="33"/>
      <c r="E122" s="33"/>
      <c r="F122" s="33"/>
      <c r="G122" s="33"/>
      <c r="I122" s="27"/>
      <c r="J122" s="33"/>
      <c r="L122" s="27"/>
      <c r="M122" s="27"/>
    </row>
    <row r="123" spans="1:13" x14ac:dyDescent="0.3">
      <c r="C123" s="33"/>
      <c r="D123" s="33"/>
      <c r="E123" s="33"/>
      <c r="F123" s="33"/>
      <c r="G123" s="33"/>
      <c r="I123" s="27"/>
      <c r="J123" s="33"/>
      <c r="L123" s="27"/>
      <c r="M123" s="27"/>
    </row>
    <row r="124" spans="1:13" x14ac:dyDescent="0.3">
      <c r="C124" s="33"/>
      <c r="D124" s="33"/>
      <c r="E124" s="33"/>
      <c r="F124" s="33"/>
      <c r="G124" s="33"/>
      <c r="I124" s="27"/>
      <c r="J124" s="33"/>
      <c r="L124" s="27"/>
      <c r="M124" s="27"/>
    </row>
    <row r="125" spans="1:13" x14ac:dyDescent="0.3">
      <c r="C125" s="33"/>
      <c r="D125" s="33"/>
      <c r="E125" s="33"/>
      <c r="F125" s="33"/>
      <c r="G125" s="33"/>
      <c r="I125" s="27"/>
      <c r="J125" s="33"/>
      <c r="L125" s="27"/>
      <c r="M125" s="27"/>
    </row>
    <row r="127" spans="1:13" ht="15.6" x14ac:dyDescent="0.35">
      <c r="A127" s="30"/>
    </row>
    <row r="128" spans="1:13" x14ac:dyDescent="0.3">
      <c r="C128" s="31"/>
      <c r="D128" s="31"/>
      <c r="E128" s="31"/>
      <c r="F128" s="31"/>
      <c r="H128" s="32"/>
      <c r="K128" s="32"/>
    </row>
    <row r="129" spans="1:13" x14ac:dyDescent="0.3">
      <c r="A129" s="33"/>
      <c r="C129" s="33"/>
      <c r="D129" s="33"/>
      <c r="E129" s="33"/>
      <c r="F129" s="33"/>
      <c r="G129" s="33"/>
      <c r="I129" s="27"/>
      <c r="J129" s="33"/>
      <c r="L129" s="27"/>
      <c r="M129" s="27"/>
    </row>
    <row r="130" spans="1:13" x14ac:dyDescent="0.3">
      <c r="C130" s="33"/>
      <c r="D130" s="33"/>
      <c r="E130" s="33"/>
      <c r="F130" s="33"/>
      <c r="G130" s="33"/>
      <c r="I130" s="27"/>
      <c r="J130" s="33"/>
      <c r="L130" s="27"/>
      <c r="M130" s="27"/>
    </row>
    <row r="131" spans="1:13" x14ac:dyDescent="0.3">
      <c r="C131" s="33"/>
      <c r="D131" s="33"/>
      <c r="E131" s="33"/>
      <c r="F131" s="33"/>
      <c r="G131" s="33"/>
      <c r="I131" s="27"/>
      <c r="J131" s="33"/>
      <c r="L131" s="27"/>
      <c r="M131" s="27"/>
    </row>
    <row r="132" spans="1:13" x14ac:dyDescent="0.3">
      <c r="C132" s="33"/>
      <c r="D132" s="33"/>
      <c r="E132" s="33"/>
      <c r="F132" s="33"/>
      <c r="G132" s="33"/>
      <c r="I132" s="27"/>
      <c r="J132" s="33"/>
      <c r="L132" s="27"/>
      <c r="M132" s="27"/>
    </row>
    <row r="133" spans="1:13" x14ac:dyDescent="0.3">
      <c r="C133" s="33"/>
      <c r="D133" s="33"/>
      <c r="E133" s="33"/>
      <c r="F133" s="33"/>
      <c r="G133" s="33"/>
      <c r="I133" s="27"/>
      <c r="J133" s="33"/>
      <c r="L133" s="27"/>
      <c r="M133" s="27"/>
    </row>
    <row r="134" spans="1:13" x14ac:dyDescent="0.3">
      <c r="C134" s="33"/>
      <c r="D134" s="33"/>
      <c r="E134" s="33"/>
      <c r="F134" s="33"/>
      <c r="G134" s="33"/>
      <c r="I134" s="27"/>
      <c r="J134" s="33"/>
      <c r="L134" s="27"/>
      <c r="M134" s="27"/>
    </row>
    <row r="135" spans="1:13" x14ac:dyDescent="0.3">
      <c r="C135" s="33"/>
      <c r="D135" s="33"/>
      <c r="E135" s="33"/>
      <c r="F135" s="33"/>
      <c r="G135" s="33"/>
      <c r="I135" s="27"/>
      <c r="J135" s="33"/>
      <c r="L135" s="27"/>
      <c r="M135" s="27"/>
    </row>
    <row r="136" spans="1:13" x14ac:dyDescent="0.3">
      <c r="C136" s="33"/>
      <c r="D136" s="33"/>
      <c r="E136" s="33"/>
      <c r="F136" s="33"/>
      <c r="G136" s="33"/>
      <c r="I136" s="27"/>
      <c r="J136" s="33"/>
      <c r="L136" s="27"/>
      <c r="M136" s="27"/>
    </row>
    <row r="137" spans="1:13" x14ac:dyDescent="0.3">
      <c r="C137" s="33"/>
      <c r="D137" s="33"/>
      <c r="E137" s="33"/>
      <c r="F137" s="33"/>
      <c r="G137" s="33"/>
      <c r="I137" s="27"/>
      <c r="J137" s="33"/>
      <c r="L137" s="27"/>
      <c r="M137" s="27"/>
    </row>
    <row r="138" spans="1:13" x14ac:dyDescent="0.3">
      <c r="C138" s="33"/>
      <c r="D138" s="33"/>
      <c r="E138" s="33"/>
      <c r="F138" s="33"/>
      <c r="G138" s="33"/>
      <c r="I138" s="27"/>
      <c r="J138" s="33"/>
      <c r="L138" s="27"/>
      <c r="M138" s="27"/>
    </row>
    <row r="139" spans="1:13" x14ac:dyDescent="0.3">
      <c r="C139" s="33"/>
      <c r="D139" s="33"/>
      <c r="E139" s="33"/>
      <c r="F139" s="33"/>
      <c r="G139" s="33"/>
      <c r="I139" s="27"/>
      <c r="J139" s="33"/>
      <c r="L139" s="27"/>
      <c r="M139" s="27"/>
    </row>
    <row r="140" spans="1:13" x14ac:dyDescent="0.3">
      <c r="C140" s="33"/>
      <c r="D140" s="33"/>
      <c r="E140" s="33"/>
      <c r="F140" s="33"/>
      <c r="G140" s="33"/>
      <c r="I140" s="27"/>
      <c r="J140" s="33"/>
      <c r="L140" s="27"/>
      <c r="M140" s="27"/>
    </row>
    <row r="141" spans="1:13" x14ac:dyDescent="0.3">
      <c r="C141" s="33"/>
      <c r="D141" s="33"/>
      <c r="E141" s="33"/>
      <c r="F141" s="33"/>
      <c r="G141" s="33"/>
      <c r="I141" s="27"/>
      <c r="J141" s="33"/>
      <c r="L141" s="27"/>
      <c r="M141" s="27"/>
    </row>
    <row r="142" spans="1:13" x14ac:dyDescent="0.3">
      <c r="C142" s="33"/>
      <c r="D142" s="33"/>
      <c r="E142" s="33"/>
      <c r="F142" s="33"/>
      <c r="G142" s="33"/>
      <c r="I142" s="27"/>
      <c r="J142" s="33"/>
      <c r="L142" s="27"/>
      <c r="M142" s="27"/>
    </row>
    <row r="143" spans="1:13" x14ac:dyDescent="0.3">
      <c r="C143" s="33"/>
      <c r="D143" s="33"/>
      <c r="E143" s="33"/>
      <c r="F143" s="33"/>
      <c r="G143" s="33"/>
      <c r="I143" s="27"/>
      <c r="J143" s="33"/>
      <c r="L143" s="27"/>
      <c r="M143" s="27"/>
    </row>
    <row r="144" spans="1:13" x14ac:dyDescent="0.3">
      <c r="C144" s="33"/>
      <c r="D144" s="33"/>
      <c r="E144" s="33"/>
      <c r="F144" s="33"/>
      <c r="G144" s="33"/>
      <c r="I144" s="27"/>
      <c r="J144" s="33"/>
      <c r="L144" s="27"/>
      <c r="M144" s="27"/>
    </row>
    <row r="146" spans="1:13" ht="15.6" x14ac:dyDescent="0.35">
      <c r="A146" s="30"/>
    </row>
    <row r="147" spans="1:13" x14ac:dyDescent="0.3">
      <c r="C147" s="31"/>
      <c r="D147" s="31"/>
      <c r="E147" s="31"/>
      <c r="F147" s="31"/>
      <c r="H147" s="32"/>
      <c r="K147" s="32"/>
    </row>
    <row r="148" spans="1:13" x14ac:dyDescent="0.3">
      <c r="A148" s="33"/>
      <c r="C148" s="33"/>
      <c r="D148" s="33"/>
      <c r="E148" s="33"/>
      <c r="F148" s="33"/>
      <c r="G148" s="33"/>
      <c r="I148" s="27"/>
      <c r="J148" s="33"/>
      <c r="L148" s="27"/>
      <c r="M148" s="27"/>
    </row>
    <row r="149" spans="1:13" x14ac:dyDescent="0.3">
      <c r="C149" s="33"/>
      <c r="D149" s="33"/>
      <c r="E149" s="33"/>
      <c r="F149" s="33"/>
      <c r="G149" s="33"/>
      <c r="I149" s="27"/>
      <c r="J149" s="33"/>
      <c r="L149" s="27"/>
      <c r="M149" s="27"/>
    </row>
    <row r="150" spans="1:13" x14ac:dyDescent="0.3">
      <c r="C150" s="33"/>
      <c r="D150" s="33"/>
      <c r="E150" s="33"/>
      <c r="F150" s="33"/>
      <c r="G150" s="33"/>
      <c r="I150" s="27"/>
      <c r="J150" s="33"/>
      <c r="L150" s="27"/>
      <c r="M150" s="27"/>
    </row>
    <row r="151" spans="1:13" x14ac:dyDescent="0.3">
      <c r="C151" s="33"/>
      <c r="D151" s="33"/>
      <c r="E151" s="33"/>
      <c r="F151" s="33"/>
      <c r="G151" s="33"/>
      <c r="I151" s="27"/>
      <c r="J151" s="33"/>
      <c r="L151" s="27"/>
      <c r="M151" s="27"/>
    </row>
    <row r="152" spans="1:13" x14ac:dyDescent="0.3">
      <c r="C152" s="33"/>
      <c r="D152" s="33"/>
      <c r="E152" s="33"/>
      <c r="F152" s="33"/>
      <c r="G152" s="33"/>
      <c r="I152" s="27"/>
      <c r="J152" s="33"/>
      <c r="L152" s="27"/>
      <c r="M152" s="27"/>
    </row>
    <row r="153" spans="1:13" x14ac:dyDescent="0.3">
      <c r="C153" s="33"/>
      <c r="D153" s="33"/>
      <c r="E153" s="33"/>
      <c r="F153" s="33"/>
      <c r="G153" s="33"/>
      <c r="I153" s="27"/>
      <c r="J153" s="33"/>
      <c r="L153" s="27"/>
      <c r="M153" s="27"/>
    </row>
    <row r="154" spans="1:13" x14ac:dyDescent="0.3">
      <c r="C154" s="33"/>
      <c r="D154" s="33"/>
      <c r="E154" s="33"/>
      <c r="F154" s="33"/>
      <c r="G154" s="33"/>
      <c r="I154" s="27"/>
      <c r="J154" s="33"/>
      <c r="L154" s="27"/>
      <c r="M154" s="27"/>
    </row>
    <row r="155" spans="1:13" x14ac:dyDescent="0.3">
      <c r="C155" s="33"/>
      <c r="D155" s="33"/>
      <c r="E155" s="33"/>
      <c r="F155" s="33"/>
      <c r="G155" s="33"/>
      <c r="I155" s="27"/>
      <c r="J155" s="33"/>
      <c r="L155" s="27"/>
      <c r="M155" s="27"/>
    </row>
    <row r="156" spans="1:13" x14ac:dyDescent="0.3">
      <c r="C156" s="33"/>
      <c r="D156" s="33"/>
      <c r="E156" s="33"/>
      <c r="F156" s="33"/>
      <c r="G156" s="33"/>
      <c r="I156" s="27"/>
      <c r="J156" s="33"/>
      <c r="L156" s="27"/>
      <c r="M156" s="27"/>
    </row>
    <row r="157" spans="1:13" x14ac:dyDescent="0.3">
      <c r="C157" s="33"/>
      <c r="D157" s="33"/>
      <c r="E157" s="33"/>
      <c r="F157" s="33"/>
      <c r="G157" s="33"/>
      <c r="I157" s="27"/>
      <c r="J157" s="33"/>
      <c r="L157" s="27"/>
      <c r="M157" s="27"/>
    </row>
    <row r="159" spans="1:13" ht="15.6" x14ac:dyDescent="0.35">
      <c r="A159" s="30"/>
    </row>
    <row r="160" spans="1:13" x14ac:dyDescent="0.3">
      <c r="C160" s="31"/>
      <c r="D160" s="31"/>
      <c r="E160" s="31"/>
      <c r="F160" s="31"/>
      <c r="H160" s="32"/>
      <c r="K160" s="32"/>
    </row>
    <row r="161" spans="1:13" x14ac:dyDescent="0.3">
      <c r="A161" s="33"/>
      <c r="C161" s="33"/>
      <c r="D161" s="33"/>
      <c r="E161" s="33"/>
      <c r="F161" s="33"/>
      <c r="G161" s="33"/>
      <c r="I161" s="27"/>
      <c r="J161" s="33"/>
      <c r="L161" s="27"/>
      <c r="M161" s="27"/>
    </row>
    <row r="162" spans="1:13" x14ac:dyDescent="0.3">
      <c r="C162" s="33"/>
      <c r="D162" s="33"/>
      <c r="E162" s="33"/>
      <c r="F162" s="33"/>
      <c r="G162" s="33"/>
      <c r="I162" s="27"/>
      <c r="J162" s="33"/>
      <c r="L162" s="27"/>
      <c r="M162" s="27"/>
    </row>
    <row r="163" spans="1:13" x14ac:dyDescent="0.3">
      <c r="C163" s="33"/>
      <c r="D163" s="33"/>
      <c r="E163" s="33"/>
      <c r="F163" s="33"/>
      <c r="G163" s="33"/>
      <c r="I163" s="27"/>
      <c r="J163" s="33"/>
      <c r="L163" s="27"/>
      <c r="M163" s="27"/>
    </row>
    <row r="164" spans="1:13" x14ac:dyDescent="0.3">
      <c r="C164" s="33"/>
      <c r="D164" s="33"/>
      <c r="E164" s="33"/>
      <c r="F164" s="33"/>
      <c r="G164" s="33"/>
      <c r="I164" s="27"/>
      <c r="J164" s="33"/>
      <c r="L164" s="27"/>
      <c r="M164" s="27"/>
    </row>
    <row r="165" spans="1:13" x14ac:dyDescent="0.3">
      <c r="C165" s="33"/>
      <c r="D165" s="33"/>
      <c r="E165" s="33"/>
      <c r="F165" s="33"/>
      <c r="G165" s="33"/>
      <c r="I165" s="27"/>
      <c r="J165" s="33"/>
      <c r="L165" s="27"/>
      <c r="M165" s="27"/>
    </row>
    <row r="166" spans="1:13" x14ac:dyDescent="0.3">
      <c r="C166" s="33"/>
      <c r="D166" s="33"/>
      <c r="E166" s="33"/>
      <c r="F166" s="33"/>
      <c r="G166" s="33"/>
      <c r="I166" s="27"/>
      <c r="J166" s="33"/>
      <c r="L166" s="27"/>
      <c r="M166" s="27"/>
    </row>
    <row r="167" spans="1:13" x14ac:dyDescent="0.3">
      <c r="C167" s="33"/>
      <c r="D167" s="33"/>
      <c r="E167" s="33"/>
      <c r="F167" s="33"/>
      <c r="G167" s="33"/>
      <c r="I167" s="27"/>
      <c r="J167" s="33"/>
      <c r="L167" s="27"/>
      <c r="M167" s="27"/>
    </row>
    <row r="168" spans="1:13" x14ac:dyDescent="0.3">
      <c r="C168" s="33"/>
      <c r="D168" s="33"/>
      <c r="E168" s="33"/>
      <c r="F168" s="33"/>
      <c r="G168" s="33"/>
      <c r="I168" s="27"/>
      <c r="J168" s="33"/>
      <c r="L168" s="27"/>
      <c r="M168" s="27"/>
    </row>
    <row r="169" spans="1:13" x14ac:dyDescent="0.3">
      <c r="C169" s="33"/>
      <c r="D169" s="33"/>
      <c r="E169" s="33"/>
      <c r="F169" s="33"/>
      <c r="G169" s="33"/>
      <c r="I169" s="27"/>
      <c r="J169" s="33"/>
      <c r="L169" s="27"/>
      <c r="M169" s="27"/>
    </row>
    <row r="170" spans="1:13" x14ac:dyDescent="0.3">
      <c r="C170" s="33"/>
      <c r="D170" s="33"/>
      <c r="E170" s="33"/>
      <c r="F170" s="33"/>
      <c r="G170" s="33"/>
      <c r="I170" s="27"/>
      <c r="J170" s="33"/>
      <c r="L170" s="27"/>
      <c r="M170" s="27"/>
    </row>
    <row r="171" spans="1:13" x14ac:dyDescent="0.3">
      <c r="C171" s="33"/>
      <c r="D171" s="33"/>
      <c r="E171" s="33"/>
      <c r="F171" s="33"/>
      <c r="G171" s="33"/>
      <c r="I171" s="27"/>
      <c r="J171" s="33"/>
      <c r="L171" s="27"/>
      <c r="M171" s="27"/>
    </row>
    <row r="173" spans="1:13" ht="15.6" x14ac:dyDescent="0.35">
      <c r="A173" s="30"/>
    </row>
    <row r="174" spans="1:13" x14ac:dyDescent="0.3">
      <c r="C174" s="31"/>
      <c r="D174" s="31"/>
      <c r="E174" s="31"/>
      <c r="F174" s="31"/>
      <c r="H174" s="32"/>
      <c r="K174" s="32"/>
    </row>
    <row r="175" spans="1:13" x14ac:dyDescent="0.3">
      <c r="A175" s="33"/>
      <c r="C175" s="33"/>
      <c r="D175" s="33"/>
      <c r="E175" s="33"/>
      <c r="F175" s="33"/>
      <c r="G175" s="33"/>
      <c r="I175" s="27"/>
      <c r="J175" s="33"/>
      <c r="L175" s="27"/>
      <c r="M175" s="27"/>
    </row>
    <row r="176" spans="1:13" x14ac:dyDescent="0.3">
      <c r="C176" s="33"/>
      <c r="D176" s="33"/>
      <c r="E176" s="33"/>
      <c r="F176" s="33"/>
      <c r="G176" s="33"/>
      <c r="I176" s="27"/>
      <c r="J176" s="33"/>
      <c r="L176" s="27"/>
      <c r="M176" s="27"/>
    </row>
    <row r="177" spans="1:13" x14ac:dyDescent="0.3">
      <c r="C177" s="33"/>
      <c r="D177" s="33"/>
      <c r="E177" s="33"/>
      <c r="F177" s="33"/>
      <c r="G177" s="33"/>
      <c r="I177" s="27"/>
      <c r="J177" s="33"/>
      <c r="L177" s="27"/>
      <c r="M177" s="27"/>
    </row>
    <row r="178" spans="1:13" x14ac:dyDescent="0.3">
      <c r="C178" s="33"/>
      <c r="D178" s="33"/>
      <c r="E178" s="33"/>
      <c r="F178" s="33"/>
      <c r="G178" s="33"/>
      <c r="I178" s="27"/>
      <c r="J178" s="33"/>
      <c r="L178" s="27"/>
      <c r="M178" s="27"/>
    </row>
    <row r="179" spans="1:13" x14ac:dyDescent="0.3">
      <c r="C179" s="33"/>
      <c r="D179" s="33"/>
      <c r="E179" s="33"/>
      <c r="F179" s="33"/>
      <c r="G179" s="33"/>
      <c r="I179" s="27"/>
      <c r="J179" s="33"/>
      <c r="L179" s="27"/>
      <c r="M179" s="27"/>
    </row>
    <row r="180" spans="1:13" x14ac:dyDescent="0.3">
      <c r="C180" s="33"/>
      <c r="D180" s="33"/>
      <c r="E180" s="33"/>
      <c r="F180" s="33"/>
      <c r="G180" s="33"/>
      <c r="I180" s="27"/>
      <c r="J180" s="33"/>
      <c r="L180" s="27"/>
      <c r="M180" s="27"/>
    </row>
    <row r="181" spans="1:13" x14ac:dyDescent="0.3">
      <c r="C181" s="33"/>
      <c r="D181" s="33"/>
      <c r="E181" s="33"/>
      <c r="F181" s="33"/>
      <c r="G181" s="33"/>
      <c r="I181" s="27"/>
      <c r="J181" s="33"/>
      <c r="L181" s="27"/>
      <c r="M181" s="27"/>
    </row>
    <row r="182" spans="1:13" x14ac:dyDescent="0.3">
      <c r="C182" s="33"/>
      <c r="D182" s="33"/>
      <c r="E182" s="33"/>
      <c r="F182" s="33"/>
      <c r="G182" s="33"/>
      <c r="I182" s="27"/>
      <c r="J182" s="33"/>
      <c r="L182" s="27"/>
      <c r="M182" s="27"/>
    </row>
    <row r="183" spans="1:13" x14ac:dyDescent="0.3">
      <c r="C183" s="33"/>
      <c r="D183" s="33"/>
      <c r="E183" s="33"/>
      <c r="F183" s="33"/>
      <c r="G183" s="33"/>
      <c r="I183" s="27"/>
      <c r="J183" s="33"/>
      <c r="L183" s="27"/>
      <c r="M183" s="27"/>
    </row>
    <row r="184" spans="1:13" x14ac:dyDescent="0.3">
      <c r="C184" s="33"/>
      <c r="D184" s="33"/>
      <c r="E184" s="33"/>
      <c r="F184" s="33"/>
      <c r="G184" s="33"/>
      <c r="I184" s="27"/>
      <c r="J184" s="33"/>
      <c r="L184" s="27"/>
      <c r="M184" s="27"/>
    </row>
    <row r="185" spans="1:13" x14ac:dyDescent="0.3">
      <c r="C185" s="33"/>
      <c r="D185" s="33"/>
      <c r="E185" s="33"/>
      <c r="F185" s="33"/>
      <c r="G185" s="33"/>
      <c r="I185" s="27"/>
      <c r="J185" s="33"/>
      <c r="L185" s="27"/>
      <c r="M185" s="27"/>
    </row>
    <row r="186" spans="1:13" x14ac:dyDescent="0.3">
      <c r="C186" s="33"/>
      <c r="D186" s="33"/>
      <c r="E186" s="33"/>
      <c r="F186" s="33"/>
      <c r="G186" s="33"/>
      <c r="I186" s="27"/>
      <c r="J186" s="33"/>
      <c r="L186" s="27"/>
      <c r="M186" s="27"/>
    </row>
    <row r="188" spans="1:13" ht="15.6" x14ac:dyDescent="0.35">
      <c r="A188" s="30"/>
    </row>
    <row r="189" spans="1:13" x14ac:dyDescent="0.3">
      <c r="C189" s="31"/>
      <c r="D189" s="31"/>
      <c r="E189" s="31"/>
      <c r="F189" s="31"/>
      <c r="H189" s="32"/>
      <c r="K189" s="32"/>
    </row>
    <row r="190" spans="1:13" x14ac:dyDescent="0.3">
      <c r="A190" s="33"/>
      <c r="C190" s="33"/>
      <c r="D190" s="33"/>
      <c r="E190" s="33"/>
      <c r="F190" s="33"/>
      <c r="G190" s="33"/>
      <c r="I190" s="27"/>
      <c r="J190" s="33"/>
      <c r="L190" s="27"/>
      <c r="M190" s="27"/>
    </row>
    <row r="191" spans="1:13" x14ac:dyDescent="0.3">
      <c r="C191" s="33"/>
      <c r="D191" s="33"/>
      <c r="E191" s="33"/>
      <c r="F191" s="33"/>
      <c r="G191" s="33"/>
      <c r="I191" s="27"/>
      <c r="J191" s="33"/>
      <c r="L191" s="27"/>
      <c r="M191" s="27"/>
    </row>
    <row r="192" spans="1:13" x14ac:dyDescent="0.3">
      <c r="C192" s="33"/>
      <c r="D192" s="33"/>
      <c r="E192" s="33"/>
      <c r="F192" s="33"/>
      <c r="G192" s="33"/>
      <c r="I192" s="27"/>
      <c r="J192" s="33"/>
      <c r="L192" s="27"/>
      <c r="M192" s="27"/>
    </row>
    <row r="193" spans="1:13" x14ac:dyDescent="0.3">
      <c r="C193" s="33"/>
      <c r="D193" s="33"/>
      <c r="E193" s="33"/>
      <c r="F193" s="33"/>
      <c r="G193" s="33"/>
      <c r="I193" s="27"/>
      <c r="J193" s="33"/>
      <c r="L193" s="27"/>
      <c r="M193" s="27"/>
    </row>
    <row r="194" spans="1:13" x14ac:dyDescent="0.3">
      <c r="C194" s="33"/>
      <c r="D194" s="33"/>
      <c r="E194" s="33"/>
      <c r="F194" s="33"/>
      <c r="G194" s="33"/>
      <c r="I194" s="27"/>
      <c r="J194" s="33"/>
      <c r="L194" s="27"/>
      <c r="M194" s="27"/>
    </row>
    <row r="195" spans="1:13" x14ac:dyDescent="0.3">
      <c r="C195" s="33"/>
      <c r="D195" s="33"/>
      <c r="E195" s="33"/>
      <c r="F195" s="33"/>
      <c r="G195" s="33"/>
      <c r="I195" s="27"/>
      <c r="J195" s="33"/>
      <c r="L195" s="27"/>
      <c r="M195" s="27"/>
    </row>
    <row r="196" spans="1:13" x14ac:dyDescent="0.3">
      <c r="C196" s="33"/>
      <c r="D196" s="33"/>
      <c r="E196" s="33"/>
      <c r="F196" s="33"/>
      <c r="G196" s="33"/>
      <c r="I196" s="27"/>
      <c r="J196" s="33"/>
      <c r="L196" s="27"/>
      <c r="M196" s="27"/>
    </row>
    <row r="197" spans="1:13" x14ac:dyDescent="0.3">
      <c r="C197" s="33"/>
      <c r="D197" s="33"/>
      <c r="E197" s="33"/>
      <c r="F197" s="33"/>
      <c r="G197" s="33"/>
      <c r="I197" s="27"/>
      <c r="J197" s="33"/>
      <c r="L197" s="27"/>
      <c r="M197" s="27"/>
    </row>
    <row r="198" spans="1:13" x14ac:dyDescent="0.3">
      <c r="C198" s="33"/>
      <c r="D198" s="33"/>
      <c r="E198" s="33"/>
      <c r="F198" s="33"/>
      <c r="G198" s="33"/>
      <c r="I198" s="27"/>
      <c r="J198" s="33"/>
      <c r="L198" s="27"/>
      <c r="M198" s="27"/>
    </row>
    <row r="199" spans="1:13" x14ac:dyDescent="0.3">
      <c r="C199" s="33"/>
      <c r="D199" s="33"/>
      <c r="E199" s="33"/>
      <c r="F199" s="33"/>
      <c r="G199" s="33"/>
      <c r="I199" s="27"/>
      <c r="J199" s="33"/>
      <c r="L199" s="27"/>
      <c r="M199" s="27"/>
    </row>
    <row r="200" spans="1:13" x14ac:dyDescent="0.3">
      <c r="C200" s="33"/>
      <c r="D200" s="33"/>
      <c r="E200" s="33"/>
      <c r="F200" s="33"/>
      <c r="G200" s="33"/>
      <c r="I200" s="27"/>
      <c r="J200" s="33"/>
      <c r="L200" s="27"/>
      <c r="M200" s="27"/>
    </row>
    <row r="201" spans="1:13" x14ac:dyDescent="0.3">
      <c r="C201" s="33"/>
      <c r="D201" s="33"/>
      <c r="E201" s="33"/>
      <c r="F201" s="33"/>
      <c r="G201" s="33"/>
      <c r="I201" s="27"/>
      <c r="J201" s="33"/>
      <c r="L201" s="27"/>
      <c r="M201" s="27"/>
    </row>
    <row r="203" spans="1:13" ht="15.6" x14ac:dyDescent="0.35">
      <c r="A203" s="30"/>
    </row>
    <row r="204" spans="1:13" x14ac:dyDescent="0.3">
      <c r="C204" s="31"/>
      <c r="D204" s="31"/>
      <c r="E204" s="31"/>
      <c r="F204" s="31"/>
      <c r="H204" s="32"/>
      <c r="K204" s="32"/>
    </row>
    <row r="205" spans="1:13" x14ac:dyDescent="0.3">
      <c r="A205" s="33"/>
      <c r="C205" s="33"/>
      <c r="D205" s="33"/>
      <c r="E205" s="33"/>
      <c r="F205" s="33"/>
      <c r="G205" s="33"/>
      <c r="I205" s="27"/>
      <c r="J205" s="33"/>
      <c r="L205" s="27"/>
      <c r="M205" s="27"/>
    </row>
    <row r="206" spans="1:13" x14ac:dyDescent="0.3">
      <c r="C206" s="33"/>
      <c r="D206" s="33"/>
      <c r="E206" s="33"/>
      <c r="F206" s="33"/>
      <c r="G206" s="33"/>
      <c r="I206" s="27"/>
      <c r="J206" s="33"/>
      <c r="L206" s="27"/>
      <c r="M206" s="27"/>
    </row>
    <row r="207" spans="1:13" x14ac:dyDescent="0.3">
      <c r="C207" s="33"/>
      <c r="D207" s="33"/>
      <c r="E207" s="33"/>
      <c r="F207" s="33"/>
      <c r="G207" s="33"/>
      <c r="I207" s="27"/>
      <c r="J207" s="33"/>
      <c r="L207" s="27"/>
      <c r="M207" s="27"/>
    </row>
    <row r="208" spans="1:13" x14ac:dyDescent="0.3">
      <c r="C208" s="33"/>
      <c r="D208" s="33"/>
      <c r="E208" s="33"/>
      <c r="F208" s="33"/>
      <c r="G208" s="33"/>
      <c r="I208" s="27"/>
      <c r="J208" s="33"/>
      <c r="L208" s="27"/>
      <c r="M208" s="27"/>
    </row>
    <row r="209" spans="1:13" x14ac:dyDescent="0.3">
      <c r="C209" s="33"/>
      <c r="D209" s="33"/>
      <c r="E209" s="33"/>
      <c r="F209" s="33"/>
      <c r="G209" s="33"/>
      <c r="I209" s="27"/>
      <c r="J209" s="33"/>
      <c r="L209" s="27"/>
      <c r="M209" s="27"/>
    </row>
    <row r="210" spans="1:13" x14ac:dyDescent="0.3">
      <c r="C210" s="33"/>
      <c r="D210" s="33"/>
      <c r="E210" s="33"/>
      <c r="F210" s="33"/>
      <c r="G210" s="33"/>
      <c r="I210" s="27"/>
      <c r="J210" s="33"/>
      <c r="L210" s="27"/>
      <c r="M210" s="27"/>
    </row>
    <row r="211" spans="1:13" x14ac:dyDescent="0.3">
      <c r="C211" s="33"/>
      <c r="D211" s="33"/>
      <c r="E211" s="33"/>
      <c r="F211" s="33"/>
      <c r="G211" s="33"/>
      <c r="I211" s="27"/>
      <c r="J211" s="33"/>
      <c r="L211" s="27"/>
      <c r="M211" s="27"/>
    </row>
    <row r="212" spans="1:13" x14ac:dyDescent="0.3">
      <c r="C212" s="33"/>
      <c r="D212" s="33"/>
      <c r="E212" s="33"/>
      <c r="F212" s="33"/>
      <c r="G212" s="33"/>
      <c r="I212" s="27"/>
      <c r="J212" s="33"/>
      <c r="L212" s="27"/>
      <c r="M212" s="27"/>
    </row>
    <row r="214" spans="1:13" ht="15.6" x14ac:dyDescent="0.35">
      <c r="A214" s="30"/>
    </row>
    <row r="215" spans="1:13" x14ac:dyDescent="0.3">
      <c r="C215" s="31"/>
      <c r="D215" s="31"/>
      <c r="E215" s="31"/>
      <c r="F215" s="31"/>
      <c r="H215" s="32"/>
      <c r="K215" s="32"/>
    </row>
    <row r="216" spans="1:13" x14ac:dyDescent="0.3">
      <c r="A216" s="33"/>
      <c r="C216" s="33"/>
      <c r="D216" s="33"/>
      <c r="E216" s="33"/>
      <c r="F216" s="33"/>
      <c r="G216" s="33"/>
      <c r="I216" s="27"/>
      <c r="J216" s="33"/>
      <c r="L216" s="27"/>
      <c r="M216" s="27"/>
    </row>
    <row r="217" spans="1:13" x14ac:dyDescent="0.3">
      <c r="C217" s="33"/>
      <c r="D217" s="33"/>
      <c r="E217" s="33"/>
      <c r="F217" s="33"/>
      <c r="G217" s="33"/>
      <c r="I217" s="27"/>
      <c r="J217" s="33"/>
      <c r="L217" s="27"/>
      <c r="M217" s="27"/>
    </row>
    <row r="218" spans="1:13" x14ac:dyDescent="0.3">
      <c r="C218" s="33"/>
      <c r="D218" s="33"/>
      <c r="E218" s="33"/>
      <c r="F218" s="33"/>
      <c r="G218" s="33"/>
      <c r="I218" s="27"/>
      <c r="J218" s="33"/>
      <c r="L218" s="27"/>
      <c r="M218" s="27"/>
    </row>
    <row r="219" spans="1:13" x14ac:dyDescent="0.3">
      <c r="C219" s="33"/>
      <c r="D219" s="33"/>
      <c r="E219" s="33"/>
      <c r="F219" s="33"/>
      <c r="G219" s="33"/>
      <c r="I219" s="27"/>
      <c r="J219" s="33"/>
      <c r="L219" s="27"/>
      <c r="M219" s="27"/>
    </row>
    <row r="220" spans="1:13" x14ac:dyDescent="0.3">
      <c r="C220" s="33"/>
      <c r="D220" s="33"/>
      <c r="E220" s="33"/>
      <c r="F220" s="33"/>
      <c r="G220" s="33"/>
      <c r="I220" s="27"/>
      <c r="J220" s="33"/>
      <c r="L220" s="27"/>
      <c r="M220" s="27"/>
    </row>
    <row r="221" spans="1:13" x14ac:dyDescent="0.3">
      <c r="C221" s="33"/>
      <c r="D221" s="33"/>
      <c r="E221" s="33"/>
      <c r="F221" s="33"/>
      <c r="G221" s="33"/>
      <c r="I221" s="27"/>
      <c r="J221" s="33"/>
      <c r="L221" s="27"/>
      <c r="M221" s="27"/>
    </row>
    <row r="222" spans="1:13" x14ac:dyDescent="0.3">
      <c r="C222" s="33"/>
      <c r="D222" s="33"/>
      <c r="E222" s="33"/>
      <c r="F222" s="33"/>
      <c r="G222" s="33"/>
      <c r="I222" s="27"/>
      <c r="J222" s="33"/>
      <c r="L222" s="27"/>
      <c r="M222" s="27"/>
    </row>
    <row r="223" spans="1:13" x14ac:dyDescent="0.3">
      <c r="C223" s="33"/>
      <c r="D223" s="33"/>
      <c r="E223" s="33"/>
      <c r="F223" s="33"/>
      <c r="G223" s="33"/>
      <c r="I223" s="27"/>
      <c r="J223" s="33"/>
      <c r="L223" s="27"/>
      <c r="M223" s="27"/>
    </row>
    <row r="224" spans="1:13" x14ac:dyDescent="0.3">
      <c r="C224" s="33"/>
      <c r="D224" s="33"/>
      <c r="E224" s="33"/>
      <c r="F224" s="33"/>
      <c r="G224" s="33"/>
      <c r="I224" s="27"/>
      <c r="J224" s="33"/>
      <c r="L224" s="27"/>
      <c r="M224" s="27"/>
    </row>
    <row r="226" spans="1:13" ht="15.6" x14ac:dyDescent="0.35">
      <c r="A226" s="30"/>
    </row>
    <row r="227" spans="1:13" x14ac:dyDescent="0.3">
      <c r="C227" s="31"/>
      <c r="D227" s="31"/>
      <c r="E227" s="31"/>
      <c r="F227" s="31"/>
      <c r="H227" s="32"/>
      <c r="K227" s="32"/>
    </row>
    <row r="228" spans="1:13" x14ac:dyDescent="0.3">
      <c r="A228" s="33"/>
      <c r="C228" s="33"/>
      <c r="D228" s="33"/>
      <c r="E228" s="33"/>
      <c r="F228" s="33"/>
      <c r="G228" s="33"/>
      <c r="I228" s="27"/>
      <c r="J228" s="33"/>
      <c r="L228" s="27"/>
      <c r="M228" s="27"/>
    </row>
    <row r="229" spans="1:13" x14ac:dyDescent="0.3">
      <c r="C229" s="33"/>
      <c r="D229" s="33"/>
      <c r="E229" s="33"/>
      <c r="F229" s="33"/>
      <c r="G229" s="33"/>
      <c r="I229" s="27"/>
      <c r="J229" s="33"/>
      <c r="L229" s="27"/>
      <c r="M229" s="27"/>
    </row>
    <row r="230" spans="1:13" x14ac:dyDescent="0.3">
      <c r="C230" s="33"/>
      <c r="D230" s="33"/>
      <c r="E230" s="33"/>
      <c r="F230" s="33"/>
      <c r="G230" s="33"/>
      <c r="I230" s="27"/>
      <c r="J230" s="33"/>
      <c r="L230" s="27"/>
      <c r="M230" s="27"/>
    </row>
    <row r="231" spans="1:13" x14ac:dyDescent="0.3">
      <c r="C231" s="33"/>
      <c r="D231" s="33"/>
      <c r="E231" s="33"/>
      <c r="F231" s="33"/>
      <c r="G231" s="33"/>
      <c r="I231" s="27"/>
      <c r="J231" s="33"/>
      <c r="L231" s="27"/>
      <c r="M231" s="27"/>
    </row>
    <row r="232" spans="1:13" x14ac:dyDescent="0.3">
      <c r="C232" s="33"/>
      <c r="D232" s="33"/>
      <c r="E232" s="33"/>
      <c r="F232" s="33"/>
      <c r="G232" s="33"/>
      <c r="I232" s="27"/>
      <c r="J232" s="33"/>
      <c r="L232" s="27"/>
      <c r="M232" s="27"/>
    </row>
    <row r="233" spans="1:13" x14ac:dyDescent="0.3">
      <c r="C233" s="33"/>
      <c r="D233" s="33"/>
      <c r="E233" s="33"/>
      <c r="F233" s="33"/>
      <c r="G233" s="33"/>
      <c r="I233" s="27"/>
      <c r="J233" s="33"/>
      <c r="L233" s="27"/>
      <c r="M233" s="27"/>
    </row>
    <row r="234" spans="1:13" x14ac:dyDescent="0.3">
      <c r="C234" s="33"/>
      <c r="D234" s="33"/>
      <c r="E234" s="33"/>
      <c r="F234" s="33"/>
      <c r="G234" s="33"/>
      <c r="I234" s="27"/>
      <c r="J234" s="33"/>
      <c r="L234" s="27"/>
      <c r="M234" s="27"/>
    </row>
    <row r="235" spans="1:13" x14ac:dyDescent="0.3">
      <c r="C235" s="33"/>
      <c r="D235" s="33"/>
      <c r="E235" s="33"/>
      <c r="F235" s="33"/>
      <c r="G235" s="33"/>
      <c r="I235" s="27"/>
      <c r="J235" s="33"/>
      <c r="L235" s="27"/>
      <c r="M235" s="27"/>
    </row>
    <row r="237" spans="1:13" ht="15.6" x14ac:dyDescent="0.35">
      <c r="A237" s="30"/>
    </row>
    <row r="238" spans="1:13" x14ac:dyDescent="0.3">
      <c r="C238" s="31"/>
      <c r="D238" s="31"/>
      <c r="E238" s="31"/>
      <c r="F238" s="31"/>
      <c r="H238" s="32"/>
      <c r="K238" s="32"/>
    </row>
    <row r="239" spans="1:13" x14ac:dyDescent="0.3">
      <c r="A239" s="33"/>
      <c r="C239" s="33"/>
      <c r="D239" s="33"/>
      <c r="E239" s="33"/>
      <c r="F239" s="33"/>
      <c r="G239" s="33"/>
      <c r="I239" s="27"/>
      <c r="J239" s="33"/>
      <c r="L239" s="27"/>
      <c r="M239" s="27"/>
    </row>
    <row r="240" spans="1:13" x14ac:dyDescent="0.3">
      <c r="C240" s="33"/>
      <c r="D240" s="33"/>
      <c r="E240" s="33"/>
      <c r="F240" s="33"/>
      <c r="G240" s="33"/>
      <c r="I240" s="27"/>
      <c r="J240" s="33"/>
      <c r="L240" s="27"/>
      <c r="M240" s="27"/>
    </row>
    <row r="241" spans="1:13" x14ac:dyDescent="0.3">
      <c r="C241" s="33"/>
      <c r="D241" s="33"/>
      <c r="E241" s="33"/>
      <c r="F241" s="33"/>
      <c r="G241" s="33"/>
      <c r="I241" s="27"/>
      <c r="J241" s="33"/>
      <c r="L241" s="27"/>
      <c r="M241" s="27"/>
    </row>
    <row r="242" spans="1:13" x14ac:dyDescent="0.3">
      <c r="C242" s="33"/>
      <c r="D242" s="33"/>
      <c r="E242" s="33"/>
      <c r="F242" s="33"/>
      <c r="G242" s="33"/>
      <c r="I242" s="27"/>
      <c r="J242" s="33"/>
      <c r="L242" s="27"/>
      <c r="M242" s="27"/>
    </row>
    <row r="243" spans="1:13" x14ac:dyDescent="0.3">
      <c r="C243" s="33"/>
      <c r="D243" s="33"/>
      <c r="E243" s="33"/>
      <c r="F243" s="33"/>
      <c r="G243" s="33"/>
      <c r="I243" s="27"/>
      <c r="J243" s="33"/>
      <c r="L243" s="27"/>
      <c r="M243" s="27"/>
    </row>
    <row r="244" spans="1:13" x14ac:dyDescent="0.3">
      <c r="C244" s="33"/>
      <c r="D244" s="33"/>
      <c r="E244" s="33"/>
      <c r="F244" s="33"/>
      <c r="G244" s="33"/>
      <c r="I244" s="27"/>
      <c r="J244" s="33"/>
      <c r="L244" s="27"/>
      <c r="M244" s="27"/>
    </row>
    <row r="245" spans="1:13" x14ac:dyDescent="0.3">
      <c r="C245" s="33"/>
      <c r="D245" s="33"/>
      <c r="E245" s="33"/>
      <c r="F245" s="33"/>
      <c r="G245" s="33"/>
      <c r="I245" s="27"/>
      <c r="J245" s="33"/>
      <c r="L245" s="27"/>
      <c r="M245" s="27"/>
    </row>
    <row r="246" spans="1:13" x14ac:dyDescent="0.3">
      <c r="C246" s="33"/>
      <c r="D246" s="33"/>
      <c r="E246" s="33"/>
      <c r="F246" s="33"/>
      <c r="G246" s="33"/>
      <c r="I246" s="27"/>
      <c r="J246" s="33"/>
      <c r="L246" s="27"/>
      <c r="M246" s="27"/>
    </row>
    <row r="248" spans="1:13" ht="15.6" x14ac:dyDescent="0.35">
      <c r="A248" s="30"/>
    </row>
    <row r="249" spans="1:13" x14ac:dyDescent="0.3">
      <c r="C249" s="31"/>
      <c r="D249" s="31"/>
      <c r="E249" s="31"/>
      <c r="F249" s="31"/>
      <c r="H249" s="32"/>
      <c r="K249" s="32"/>
    </row>
    <row r="250" spans="1:13" x14ac:dyDescent="0.3">
      <c r="A250" s="33"/>
      <c r="C250" s="33"/>
      <c r="D250" s="33"/>
      <c r="E250" s="33"/>
      <c r="F250" s="33"/>
      <c r="G250" s="33"/>
      <c r="I250" s="27"/>
      <c r="J250" s="33"/>
      <c r="L250" s="27"/>
      <c r="M250" s="27"/>
    </row>
    <row r="251" spans="1:13" x14ac:dyDescent="0.3">
      <c r="C251" s="33"/>
      <c r="D251" s="33"/>
      <c r="E251" s="33"/>
      <c r="F251" s="33"/>
      <c r="G251" s="33"/>
      <c r="I251" s="27"/>
      <c r="J251" s="33"/>
      <c r="L251" s="27"/>
      <c r="M251" s="27"/>
    </row>
    <row r="252" spans="1:13" x14ac:dyDescent="0.3">
      <c r="C252" s="33"/>
      <c r="D252" s="33"/>
      <c r="E252" s="33"/>
      <c r="F252" s="33"/>
      <c r="G252" s="33"/>
      <c r="I252" s="27"/>
      <c r="J252" s="33"/>
      <c r="L252" s="27"/>
      <c r="M252" s="27"/>
    </row>
    <row r="253" spans="1:13" x14ac:dyDescent="0.3">
      <c r="C253" s="33"/>
      <c r="D253" s="33"/>
      <c r="E253" s="33"/>
      <c r="F253" s="33"/>
      <c r="G253" s="33"/>
      <c r="I253" s="27"/>
      <c r="J253" s="33"/>
      <c r="L253" s="27"/>
      <c r="M253" s="27"/>
    </row>
    <row r="254" spans="1:13" x14ac:dyDescent="0.3">
      <c r="C254" s="33"/>
      <c r="D254" s="33"/>
      <c r="E254" s="33"/>
      <c r="F254" s="33"/>
      <c r="G254" s="33"/>
      <c r="I254" s="27"/>
      <c r="J254" s="33"/>
      <c r="L254" s="27"/>
      <c r="M254" s="27"/>
    </row>
    <row r="255" spans="1:13" x14ac:dyDescent="0.3">
      <c r="C255" s="33"/>
      <c r="D255" s="33"/>
      <c r="E255" s="33"/>
      <c r="F255" s="33"/>
      <c r="G255" s="33"/>
      <c r="I255" s="27"/>
      <c r="J255" s="33"/>
      <c r="L255" s="27"/>
      <c r="M255" s="27"/>
    </row>
    <row r="256" spans="1:13" x14ac:dyDescent="0.3">
      <c r="C256" s="33"/>
      <c r="D256" s="33"/>
      <c r="E256" s="33"/>
      <c r="F256" s="33"/>
      <c r="G256" s="33"/>
      <c r="I256" s="27"/>
      <c r="J256" s="33"/>
      <c r="L256" s="27"/>
      <c r="M256" s="27"/>
    </row>
    <row r="258" spans="1:13" ht="15.6" x14ac:dyDescent="0.35">
      <c r="A258" s="30"/>
    </row>
    <row r="259" spans="1:13" x14ac:dyDescent="0.3">
      <c r="C259" s="31"/>
      <c r="D259" s="31"/>
      <c r="E259" s="31"/>
      <c r="F259" s="31"/>
      <c r="H259" s="32"/>
      <c r="K259" s="32"/>
    </row>
    <row r="260" spans="1:13" x14ac:dyDescent="0.3">
      <c r="A260" s="33"/>
      <c r="C260" s="33"/>
      <c r="D260" s="33"/>
      <c r="E260" s="33"/>
      <c r="F260" s="33"/>
      <c r="G260" s="33"/>
      <c r="I260" s="27"/>
      <c r="J260" s="33"/>
      <c r="L260" s="27"/>
      <c r="M260" s="27"/>
    </row>
    <row r="261" spans="1:13" x14ac:dyDescent="0.3">
      <c r="C261" s="33"/>
      <c r="D261" s="33"/>
      <c r="E261" s="33"/>
      <c r="F261" s="33"/>
      <c r="G261" s="33"/>
      <c r="I261" s="27"/>
      <c r="J261" s="33"/>
      <c r="L261" s="27"/>
      <c r="M261" s="27"/>
    </row>
    <row r="262" spans="1:13" x14ac:dyDescent="0.3">
      <c r="C262" s="33"/>
      <c r="D262" s="33"/>
      <c r="E262" s="33"/>
      <c r="F262" s="33"/>
      <c r="G262" s="33"/>
      <c r="I262" s="27"/>
      <c r="J262" s="33"/>
      <c r="L262" s="27"/>
      <c r="M262" s="27"/>
    </row>
    <row r="263" spans="1:13" x14ac:dyDescent="0.3">
      <c r="C263" s="33"/>
      <c r="D263" s="33"/>
      <c r="E263" s="33"/>
      <c r="F263" s="33"/>
      <c r="G263" s="33"/>
      <c r="I263" s="27"/>
      <c r="J263" s="33"/>
      <c r="L263" s="27"/>
      <c r="M263" s="27"/>
    </row>
    <row r="264" spans="1:13" x14ac:dyDescent="0.3">
      <c r="C264" s="33"/>
      <c r="D264" s="33"/>
      <c r="E264" s="33"/>
      <c r="F264" s="33"/>
      <c r="G264" s="33"/>
      <c r="I264" s="27"/>
      <c r="J264" s="33"/>
      <c r="L264" s="27"/>
      <c r="M264" s="27"/>
    </row>
    <row r="265" spans="1:13" x14ac:dyDescent="0.3">
      <c r="C265" s="33"/>
      <c r="D265" s="33"/>
      <c r="E265" s="33"/>
      <c r="F265" s="33"/>
      <c r="G265" s="33"/>
      <c r="I265" s="27"/>
      <c r="J265" s="33"/>
      <c r="L265" s="27"/>
      <c r="M265" s="27"/>
    </row>
    <row r="266" spans="1:13" x14ac:dyDescent="0.3">
      <c r="C266" s="33"/>
      <c r="D266" s="33"/>
      <c r="E266" s="33"/>
      <c r="F266" s="33"/>
      <c r="G266" s="33"/>
      <c r="I266" s="27"/>
      <c r="J266" s="33"/>
      <c r="L266" s="27"/>
      <c r="M266" s="27"/>
    </row>
    <row r="268" spans="1:13" ht="15.6" x14ac:dyDescent="0.35">
      <c r="A268" s="30"/>
    </row>
    <row r="269" spans="1:13" x14ac:dyDescent="0.3">
      <c r="C269" s="31"/>
      <c r="D269" s="31"/>
      <c r="E269" s="31"/>
      <c r="F269" s="31"/>
      <c r="H269" s="32"/>
      <c r="K269" s="32"/>
    </row>
    <row r="270" spans="1:13" x14ac:dyDescent="0.3">
      <c r="A270" s="33"/>
      <c r="C270" s="33"/>
      <c r="D270" s="33"/>
      <c r="E270" s="33"/>
      <c r="F270" s="33"/>
      <c r="G270" s="33"/>
      <c r="I270" s="27"/>
      <c r="J270" s="33"/>
      <c r="L270" s="27"/>
      <c r="M270" s="27"/>
    </row>
    <row r="271" spans="1:13" x14ac:dyDescent="0.3">
      <c r="C271" s="33"/>
      <c r="D271" s="33"/>
      <c r="E271" s="33"/>
      <c r="F271" s="33"/>
      <c r="G271" s="33"/>
      <c r="I271" s="27"/>
      <c r="J271" s="33"/>
      <c r="L271" s="27"/>
      <c r="M271" s="27"/>
    </row>
    <row r="272" spans="1:13" x14ac:dyDescent="0.3">
      <c r="C272" s="33"/>
      <c r="D272" s="33"/>
      <c r="E272" s="33"/>
      <c r="F272" s="33"/>
      <c r="G272" s="33"/>
      <c r="I272" s="27"/>
      <c r="J272" s="33"/>
      <c r="L272" s="27"/>
      <c r="M272" s="27"/>
    </row>
    <row r="273" spans="3:13" x14ac:dyDescent="0.3">
      <c r="C273" s="33"/>
      <c r="D273" s="33"/>
      <c r="E273" s="33"/>
      <c r="F273" s="33"/>
      <c r="G273" s="33"/>
      <c r="I273" s="27"/>
      <c r="J273" s="33"/>
      <c r="L273" s="27"/>
      <c r="M273" s="27"/>
    </row>
    <row r="274" spans="3:13" x14ac:dyDescent="0.3">
      <c r="C274" s="33"/>
      <c r="D274" s="33"/>
      <c r="E274" s="33"/>
      <c r="F274" s="33"/>
      <c r="G274" s="33"/>
      <c r="I274" s="27"/>
      <c r="J274" s="33"/>
      <c r="L274" s="27"/>
      <c r="M274" s="27"/>
    </row>
    <row r="275" spans="3:13" x14ac:dyDescent="0.3">
      <c r="C275" s="33"/>
      <c r="D275" s="33"/>
      <c r="E275" s="33"/>
      <c r="F275" s="33"/>
      <c r="G275" s="33"/>
      <c r="I275" s="27"/>
      <c r="J275" s="33"/>
      <c r="L275" s="27"/>
      <c r="M275" s="27"/>
    </row>
    <row r="276" spans="3:13" x14ac:dyDescent="0.3">
      <c r="C276" s="33"/>
      <c r="D276" s="33"/>
      <c r="E276" s="33"/>
      <c r="F276" s="33"/>
      <c r="G276" s="33"/>
      <c r="I276" s="27"/>
      <c r="J276" s="33"/>
      <c r="L276" s="27"/>
      <c r="M276" s="27"/>
    </row>
    <row r="277" spans="3:13" x14ac:dyDescent="0.3">
      <c r="C277" s="33"/>
      <c r="D277" s="33"/>
      <c r="E277" s="33"/>
      <c r="F277" s="33"/>
      <c r="G277" s="33"/>
      <c r="I277" s="27"/>
      <c r="J277" s="33"/>
      <c r="L277" s="27"/>
      <c r="M277" s="27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52F83-1488-47AB-9CD8-C1ADD6563789}">
  <dimension ref="A1:K86"/>
  <sheetViews>
    <sheetView workbookViewId="0">
      <pane ySplit="2" topLeftCell="A17" activePane="bottomLeft" state="frozen"/>
      <selection activeCell="M4" sqref="M4"/>
      <selection pane="bottomLeft" activeCell="M4" sqref="M4"/>
    </sheetView>
  </sheetViews>
  <sheetFormatPr baseColWidth="10" defaultRowHeight="14.4" x14ac:dyDescent="0.3"/>
  <cols>
    <col min="1" max="1" width="6.33203125" bestFit="1" customWidth="1"/>
    <col min="2" max="2" width="8.88671875" bestFit="1" customWidth="1"/>
    <col min="3" max="3" width="35.44140625" style="46" bestFit="1" customWidth="1"/>
    <col min="10" max="10" width="35.44140625" bestFit="1" customWidth="1"/>
  </cols>
  <sheetData>
    <row r="1" spans="1:11" x14ac:dyDescent="0.3">
      <c r="A1" s="57"/>
      <c r="B1" s="57"/>
      <c r="C1" s="65"/>
    </row>
    <row r="2" spans="1:11" x14ac:dyDescent="0.3">
      <c r="A2" s="57"/>
      <c r="B2" s="57"/>
      <c r="C2" s="65"/>
      <c r="D2" t="s">
        <v>533</v>
      </c>
    </row>
    <row r="3" spans="1:11" x14ac:dyDescent="0.3">
      <c r="A3" s="68">
        <v>1</v>
      </c>
      <c r="B3" s="34" t="s">
        <v>558</v>
      </c>
      <c r="C3" s="34" t="s">
        <v>288</v>
      </c>
      <c r="D3">
        <f>ROUND(A3*'Tab M AES'!$E$2,2)</f>
        <v>1.57</v>
      </c>
      <c r="E3" t="s">
        <v>469</v>
      </c>
    </row>
    <row r="4" spans="1:11" x14ac:dyDescent="0.3">
      <c r="A4" s="17">
        <f t="shared" ref="A4:A49" si="0">+A3+1</f>
        <v>2</v>
      </c>
      <c r="B4" s="34" t="s">
        <v>558</v>
      </c>
      <c r="C4" s="75" t="s">
        <v>286</v>
      </c>
      <c r="D4">
        <f>ROUND(A4*'Tab M AES'!$E$2,2)</f>
        <v>3.14</v>
      </c>
      <c r="I4">
        <v>1</v>
      </c>
      <c r="J4" t="s">
        <v>286</v>
      </c>
      <c r="K4">
        <f>ROUND(A4*'Tab M AES'!$E$2,2)</f>
        <v>3.14</v>
      </c>
    </row>
    <row r="5" spans="1:11" x14ac:dyDescent="0.3">
      <c r="A5" s="17">
        <f t="shared" si="0"/>
        <v>3</v>
      </c>
      <c r="B5" s="34" t="s">
        <v>558</v>
      </c>
      <c r="C5" s="75" t="s">
        <v>255</v>
      </c>
      <c r="D5">
        <f>ROUND(A5*'Tab M AES'!$E$2,2)</f>
        <v>4.71</v>
      </c>
      <c r="I5">
        <v>2</v>
      </c>
      <c r="J5" t="s">
        <v>290</v>
      </c>
      <c r="K5">
        <f>ROUND(A5*'Tab M AES'!$E$2,2)</f>
        <v>4.71</v>
      </c>
    </row>
    <row r="6" spans="1:11" x14ac:dyDescent="0.3">
      <c r="A6" s="17">
        <f t="shared" si="0"/>
        <v>4</v>
      </c>
      <c r="B6" s="34" t="s">
        <v>558</v>
      </c>
      <c r="C6" s="75" t="s">
        <v>290</v>
      </c>
      <c r="D6">
        <f>ROUND(A6*'Tab M AES'!$E$2,2)</f>
        <v>6.29</v>
      </c>
      <c r="I6">
        <v>3</v>
      </c>
      <c r="J6" t="s">
        <v>255</v>
      </c>
      <c r="K6">
        <f>ROUND(A6*'Tab M AES'!$E$2,2)</f>
        <v>6.29</v>
      </c>
    </row>
    <row r="7" spans="1:11" x14ac:dyDescent="0.3">
      <c r="A7" s="17">
        <f t="shared" si="0"/>
        <v>5</v>
      </c>
      <c r="B7" s="34" t="s">
        <v>558</v>
      </c>
      <c r="C7" s="75" t="s">
        <v>247</v>
      </c>
      <c r="D7">
        <f>ROUND(A7*'Tab M AES'!$E$2,2)</f>
        <v>7.86</v>
      </c>
      <c r="I7">
        <v>4</v>
      </c>
      <c r="J7" t="s">
        <v>247</v>
      </c>
      <c r="K7">
        <f>ROUND(A7*'Tab M AES'!$E$2,2)</f>
        <v>7.86</v>
      </c>
    </row>
    <row r="8" spans="1:11" x14ac:dyDescent="0.3">
      <c r="A8" s="17">
        <f t="shared" si="0"/>
        <v>6</v>
      </c>
      <c r="B8" t="s">
        <v>434</v>
      </c>
      <c r="C8" s="46" t="str">
        <f>VLOOKUP(B8,'Tab M AES'!N:AB,15,0)</f>
        <v>TG Neureut</v>
      </c>
      <c r="D8">
        <f>ROUND(A8*'Tab M AES'!$E$2,2)</f>
        <v>9.43</v>
      </c>
      <c r="I8">
        <v>5</v>
      </c>
      <c r="J8" t="s">
        <v>242</v>
      </c>
      <c r="K8">
        <f>ROUND(A8*'Tab M AES'!$E$2,2)</f>
        <v>9.43</v>
      </c>
    </row>
    <row r="9" spans="1:11" x14ac:dyDescent="0.3">
      <c r="A9" s="17">
        <f t="shared" si="0"/>
        <v>7</v>
      </c>
      <c r="B9" t="s">
        <v>435</v>
      </c>
      <c r="C9" s="46" t="str">
        <f>VLOOKUP(B9,'Tab M AES'!N:AB,15,0)</f>
        <v>HSG Ettlingen 2</v>
      </c>
      <c r="D9">
        <f>ROUND(A9*'Tab M AES'!$E$2,2)</f>
        <v>11</v>
      </c>
      <c r="I9">
        <v>6</v>
      </c>
      <c r="J9" t="s">
        <v>307</v>
      </c>
      <c r="K9">
        <f>ROUND(A9*'Tab M AES'!$E$2,2)</f>
        <v>11</v>
      </c>
    </row>
    <row r="10" spans="1:11" x14ac:dyDescent="0.3">
      <c r="A10" s="17">
        <f t="shared" si="0"/>
        <v>8</v>
      </c>
      <c r="B10" t="s">
        <v>439</v>
      </c>
      <c r="C10" s="46" t="str">
        <f>VLOOKUP(B10,'Tab M AES'!N:AB,15,0)</f>
        <v>TGS Pforzheim</v>
      </c>
      <c r="D10">
        <f>ROUND(A10*'Tab M AES'!$E$2,2)</f>
        <v>12.57</v>
      </c>
      <c r="I10">
        <v>7</v>
      </c>
      <c r="J10" t="s">
        <v>382</v>
      </c>
      <c r="K10">
        <f>ROUND(A10*'Tab M AES'!$E$2,2)</f>
        <v>12.57</v>
      </c>
    </row>
    <row r="11" spans="1:11" x14ac:dyDescent="0.3">
      <c r="A11" s="17">
        <f t="shared" si="0"/>
        <v>9</v>
      </c>
      <c r="B11" t="s">
        <v>440</v>
      </c>
      <c r="C11" s="46" t="str">
        <f>VLOOKUP(B11,'Tab M AES'!N:AB,15,0)</f>
        <v>SSC Karlsruhe</v>
      </c>
      <c r="D11">
        <f>ROUND(A11*'Tab M AES'!$E$2,2)</f>
        <v>14.14</v>
      </c>
      <c r="I11">
        <v>8</v>
      </c>
      <c r="J11" t="s">
        <v>301</v>
      </c>
      <c r="K11">
        <f>ROUND(A11*'Tab M AES'!$E$2,2)</f>
        <v>14.14</v>
      </c>
    </row>
    <row r="12" spans="1:11" x14ac:dyDescent="0.3">
      <c r="A12" s="17">
        <f t="shared" si="0"/>
        <v>10</v>
      </c>
      <c r="B12" t="s">
        <v>441</v>
      </c>
      <c r="C12" s="46" t="str">
        <f>VLOOKUP(B12,'Tab M AES'!N:AB,15,0)</f>
        <v>TV Forst</v>
      </c>
      <c r="D12">
        <f>ROUND(A12*'Tab M AES'!$E$2,2)</f>
        <v>15.71</v>
      </c>
      <c r="I12">
        <v>9</v>
      </c>
      <c r="J12" t="s">
        <v>381</v>
      </c>
      <c r="K12">
        <f>ROUND(A12*'Tab M AES'!$E$2,2)</f>
        <v>15.71</v>
      </c>
    </row>
    <row r="13" spans="1:11" x14ac:dyDescent="0.3">
      <c r="A13" s="17">
        <f t="shared" si="0"/>
        <v>11</v>
      </c>
      <c r="B13" t="s">
        <v>442</v>
      </c>
      <c r="C13" s="46" t="str">
        <f>VLOOKUP(B13,'Tab M AES'!N:AB,15,0)</f>
        <v>HC Blau-Gelb Mühlacker</v>
      </c>
      <c r="D13">
        <f>ROUND(A13*'Tab M AES'!$E$2,2)</f>
        <v>17.29</v>
      </c>
      <c r="I13">
        <v>10</v>
      </c>
      <c r="J13" t="s">
        <v>378</v>
      </c>
      <c r="K13">
        <f>ROUND(A13*'Tab M AES'!$E$2,2)</f>
        <v>17.29</v>
      </c>
    </row>
    <row r="14" spans="1:11" x14ac:dyDescent="0.3">
      <c r="A14" s="17">
        <f t="shared" si="0"/>
        <v>12</v>
      </c>
      <c r="B14" t="s">
        <v>443</v>
      </c>
      <c r="C14" s="46" t="str">
        <f>VLOOKUP(B14,'Tab M AES'!N:AB,15,0)</f>
        <v>TB Pforzheim</v>
      </c>
      <c r="D14">
        <f>ROUND(A14*'Tab M AES'!$E$2,2)</f>
        <v>18.86</v>
      </c>
      <c r="I14">
        <v>11</v>
      </c>
      <c r="J14" t="s">
        <v>306</v>
      </c>
      <c r="K14">
        <f>ROUND(A14*'Tab M AES'!$E$2,2)</f>
        <v>18.86</v>
      </c>
    </row>
    <row r="15" spans="1:11" x14ac:dyDescent="0.3">
      <c r="A15" s="17">
        <f t="shared" si="0"/>
        <v>13</v>
      </c>
      <c r="B15" t="s">
        <v>444</v>
      </c>
      <c r="C15" s="46" t="str">
        <f>VLOOKUP(B15,'Tab M AES'!N:AB,15,0)</f>
        <v>HSG Linkenheim-Hochstetten-Liedolsheim</v>
      </c>
      <c r="D15">
        <f>ROUND(A15*'Tab M AES'!$E$2,2)</f>
        <v>20.43</v>
      </c>
      <c r="I15">
        <v>12</v>
      </c>
      <c r="J15" t="s">
        <v>304</v>
      </c>
      <c r="K15">
        <f>ROUND(A15*'Tab M AES'!$E$2,2)</f>
        <v>20.43</v>
      </c>
    </row>
    <row r="16" spans="1:11" x14ac:dyDescent="0.3">
      <c r="A16" s="17">
        <f t="shared" si="0"/>
        <v>14</v>
      </c>
      <c r="B16" t="s">
        <v>445</v>
      </c>
      <c r="C16" s="46" t="str">
        <f>VLOOKUP(B16,'Tab M AES'!N:AB,15,0)</f>
        <v>TSV Rintheim 2</v>
      </c>
      <c r="D16">
        <f>ROUND(A16*'Tab M AES'!$E$2,2)</f>
        <v>22</v>
      </c>
      <c r="I16">
        <v>13</v>
      </c>
      <c r="J16" t="s">
        <v>245</v>
      </c>
      <c r="K16">
        <f>ROUND(A16*'Tab M AES'!$E$2,2)</f>
        <v>22</v>
      </c>
    </row>
    <row r="17" spans="1:11" x14ac:dyDescent="0.3">
      <c r="A17" s="17">
        <f t="shared" si="0"/>
        <v>15</v>
      </c>
      <c r="B17" t="s">
        <v>446</v>
      </c>
      <c r="C17" s="46" t="str">
        <f>VLOOKUP(B17,'Tab M AES'!N:AB,15,0)</f>
        <v>SG Neuthard/Büchenau  2</v>
      </c>
      <c r="D17">
        <f>ROUND(A17*'Tab M AES'!$E$2,2)</f>
        <v>23.57</v>
      </c>
      <c r="I17">
        <v>14</v>
      </c>
      <c r="J17" t="s">
        <v>380</v>
      </c>
      <c r="K17">
        <f>ROUND(A17*'Tab M AES'!$E$2,2)</f>
        <v>23.57</v>
      </c>
    </row>
    <row r="18" spans="1:11" x14ac:dyDescent="0.3">
      <c r="A18" s="17">
        <f t="shared" si="0"/>
        <v>16</v>
      </c>
      <c r="B18" t="s">
        <v>447</v>
      </c>
      <c r="C18" s="46" t="str">
        <f>VLOOKUP(B18,'Tab M AES'!N:AB,15,0)</f>
        <v>TV Malsch</v>
      </c>
      <c r="D18">
        <f>ROUND(A18*'Tab M AES'!$E$2,2)</f>
        <v>25.14</v>
      </c>
      <c r="I18">
        <v>15</v>
      </c>
      <c r="J18" t="s">
        <v>303</v>
      </c>
      <c r="K18">
        <f>ROUND(A18*'Tab M AES'!$E$2,2)</f>
        <v>25.14</v>
      </c>
    </row>
    <row r="19" spans="1:11" x14ac:dyDescent="0.3">
      <c r="A19" s="17">
        <f t="shared" si="0"/>
        <v>17</v>
      </c>
      <c r="B19" t="s">
        <v>526</v>
      </c>
      <c r="C19" s="46" t="str">
        <f>VLOOKUP(B19,'Tab M AES'!N:AB,15,0)</f>
        <v>Turnerschaft Durlach 2</v>
      </c>
      <c r="D19">
        <f>ROUND(A19*'Tab M AES'!$E$2,2)</f>
        <v>26.71</v>
      </c>
      <c r="I19">
        <v>16</v>
      </c>
      <c r="J19" t="s">
        <v>379</v>
      </c>
      <c r="K19">
        <f>ROUND(A19*'Tab M AES'!$E$2,2)</f>
        <v>26.71</v>
      </c>
    </row>
    <row r="20" spans="1:11" x14ac:dyDescent="0.3">
      <c r="A20" s="17">
        <f t="shared" si="0"/>
        <v>18</v>
      </c>
      <c r="B20" t="s">
        <v>448</v>
      </c>
      <c r="C20" s="46" t="str">
        <f>VLOOKUP(B20,'Tab M AES'!N:AB,15,0)</f>
        <v>Turnerschaft Mühlburg</v>
      </c>
      <c r="D20">
        <f>ROUND(A20*'Tab M AES'!$E$2,2)</f>
        <v>28.29</v>
      </c>
      <c r="I20">
        <v>17</v>
      </c>
      <c r="J20" t="s">
        <v>243</v>
      </c>
      <c r="K20">
        <f>ROUND(A20*'Tab M AES'!$E$2,2)</f>
        <v>28.29</v>
      </c>
    </row>
    <row r="21" spans="1:11" x14ac:dyDescent="0.3">
      <c r="A21" s="17">
        <f t="shared" si="0"/>
        <v>19</v>
      </c>
      <c r="B21" t="s">
        <v>449</v>
      </c>
      <c r="C21" s="46" t="str">
        <f>VLOOKUP(B21,'Tab M AES'!N:AB,15,0)</f>
        <v>TSV Graben-Neudorf</v>
      </c>
      <c r="D21">
        <f>ROUND(A21*'Tab M AES'!$E$2,2)</f>
        <v>29.86</v>
      </c>
      <c r="I21">
        <v>18</v>
      </c>
      <c r="J21" t="s">
        <v>305</v>
      </c>
      <c r="K21">
        <f>ROUND(A21*'Tab M AES'!$E$2,2)</f>
        <v>29.86</v>
      </c>
    </row>
    <row r="22" spans="1:11" x14ac:dyDescent="0.3">
      <c r="A22" s="17">
        <f t="shared" si="0"/>
        <v>20</v>
      </c>
      <c r="B22" t="s">
        <v>450</v>
      </c>
      <c r="C22" s="46" t="str">
        <f>VLOOKUP(B22,'Tab M AES'!N:AB,15,0)</f>
        <v>TV Knielingen 2</v>
      </c>
      <c r="D22">
        <f>ROUND(A22*'Tab M AES'!$E$2,2)</f>
        <v>31.43</v>
      </c>
      <c r="I22">
        <v>19</v>
      </c>
      <c r="J22" t="s">
        <v>392</v>
      </c>
      <c r="K22">
        <f>ROUND(A22*'Tab M AES'!$E$2,2)</f>
        <v>31.43</v>
      </c>
    </row>
    <row r="23" spans="1:11" x14ac:dyDescent="0.3">
      <c r="A23" s="17">
        <f t="shared" si="0"/>
        <v>21</v>
      </c>
      <c r="B23" t="s">
        <v>451</v>
      </c>
      <c r="C23" s="46" t="str">
        <f>VLOOKUP(B23,'Tab M AES'!N:AB,15,0)</f>
        <v>SV Langensteinbach 2</v>
      </c>
      <c r="D23">
        <f>ROUND(A23*'Tab M AES'!$E$2,2)</f>
        <v>33</v>
      </c>
      <c r="I23">
        <v>20</v>
      </c>
      <c r="J23" t="s">
        <v>384</v>
      </c>
      <c r="K23">
        <f>ROUND(A23*'Tab M AES'!$E$2,2)</f>
        <v>33</v>
      </c>
    </row>
    <row r="24" spans="1:11" x14ac:dyDescent="0.3">
      <c r="A24" s="17">
        <f t="shared" si="0"/>
        <v>22</v>
      </c>
      <c r="B24" t="s">
        <v>452</v>
      </c>
      <c r="C24" s="46" t="str">
        <f>VLOOKUP(B24,'Tab M AES'!N:AB,15,0)</f>
        <v>TSV Knittlingen 2</v>
      </c>
      <c r="D24">
        <f>ROUND(A24*'Tab M AES'!$E$2,2)</f>
        <v>34.57</v>
      </c>
      <c r="I24">
        <v>21</v>
      </c>
      <c r="J24" t="s">
        <v>389</v>
      </c>
      <c r="K24">
        <f>ROUND(A24*'Tab M AES'!$E$2,2)</f>
        <v>34.57</v>
      </c>
    </row>
    <row r="25" spans="1:11" x14ac:dyDescent="0.3">
      <c r="A25" s="17">
        <f t="shared" si="0"/>
        <v>23</v>
      </c>
      <c r="B25" t="s">
        <v>453</v>
      </c>
      <c r="C25" s="46" t="str">
        <f>VLOOKUP(B25,'Tab M AES'!N:AB,15,0)</f>
        <v>SSC Karlsruhe 2</v>
      </c>
      <c r="D25">
        <f>ROUND(A25*'Tab M AES'!$E$2,2)</f>
        <v>36.14</v>
      </c>
      <c r="I25">
        <v>22</v>
      </c>
      <c r="J25" t="s">
        <v>395</v>
      </c>
      <c r="K25">
        <f>ROUND(A25*'Tab M AES'!$E$2,2)</f>
        <v>36.14</v>
      </c>
    </row>
    <row r="26" spans="1:11" x14ac:dyDescent="0.3">
      <c r="A26" s="17">
        <f t="shared" si="0"/>
        <v>24</v>
      </c>
      <c r="B26" t="s">
        <v>454</v>
      </c>
      <c r="C26" s="46" t="str">
        <f>VLOOKUP(B26,'Tab M AES'!N:AB,15,0)</f>
        <v>TG Neureut 2</v>
      </c>
      <c r="D26">
        <f>ROUND(A26*'Tab M AES'!$E$2,2)</f>
        <v>37.71</v>
      </c>
      <c r="I26">
        <v>23</v>
      </c>
      <c r="J26" t="s">
        <v>391</v>
      </c>
      <c r="K26">
        <f>ROUND(A26*'Tab M AES'!$E$2,2)</f>
        <v>37.71</v>
      </c>
    </row>
    <row r="27" spans="1:11" x14ac:dyDescent="0.3">
      <c r="A27" s="17">
        <f t="shared" si="0"/>
        <v>25</v>
      </c>
      <c r="B27" t="s">
        <v>455</v>
      </c>
      <c r="C27" s="46" t="str">
        <f>VLOOKUP(B27,'Tab M AES'!N:AB,15,0)</f>
        <v>TV Calmbach</v>
      </c>
      <c r="D27">
        <f>ROUND(A27*'Tab M AES'!$E$2,2)</f>
        <v>39.29</v>
      </c>
      <c r="I27">
        <v>24</v>
      </c>
      <c r="J27" t="s">
        <v>388</v>
      </c>
      <c r="K27">
        <f>ROUND(A27*'Tab M AES'!$E$2,2)</f>
        <v>39.29</v>
      </c>
    </row>
    <row r="28" spans="1:11" x14ac:dyDescent="0.3">
      <c r="A28" s="17">
        <f t="shared" si="0"/>
        <v>26</v>
      </c>
      <c r="B28" t="s">
        <v>456</v>
      </c>
      <c r="C28" s="46" t="str">
        <f>VLOOKUP(B28,'Tab M AES'!N:AB,15,0)</f>
        <v>SG KIT/MTV Karlsruhe 2</v>
      </c>
      <c r="D28">
        <f>ROUND(A28*'Tab M AES'!$E$2,2)</f>
        <v>40.86</v>
      </c>
      <c r="I28">
        <v>25</v>
      </c>
      <c r="J28" t="s">
        <v>386</v>
      </c>
      <c r="K28">
        <f>ROUND(A28*'Tab M AES'!$E$2,2)</f>
        <v>40.86</v>
      </c>
    </row>
    <row r="29" spans="1:11" x14ac:dyDescent="0.3">
      <c r="A29" s="17">
        <f t="shared" si="0"/>
        <v>27</v>
      </c>
      <c r="B29" t="s">
        <v>457</v>
      </c>
      <c r="C29" s="46" t="str">
        <f>VLOOKUP(B29,'Tab M AES'!N:AB,15,0)</f>
        <v>SG Sulzfeld/Bretten 2</v>
      </c>
      <c r="D29">
        <f>ROUND(A29*'Tab M AES'!$E$2,2)</f>
        <v>42.43</v>
      </c>
      <c r="I29">
        <v>26</v>
      </c>
      <c r="J29" t="s">
        <v>387</v>
      </c>
      <c r="K29">
        <f>ROUND(A29*'Tab M AES'!$E$2,2)</f>
        <v>42.43</v>
      </c>
    </row>
    <row r="30" spans="1:11" x14ac:dyDescent="0.3">
      <c r="A30" s="17">
        <f t="shared" si="0"/>
        <v>28</v>
      </c>
      <c r="B30" t="s">
        <v>458</v>
      </c>
      <c r="C30" s="46" t="str">
        <f>VLOOKUP(B30,'Tab M AES'!N:AB,15,0)</f>
        <v>HSG Walzbachtal 3</v>
      </c>
      <c r="D30">
        <f>ROUND(A30*'Tab M AES'!$E$2,2)</f>
        <v>44</v>
      </c>
      <c r="I30">
        <v>27</v>
      </c>
      <c r="J30" t="s">
        <v>394</v>
      </c>
      <c r="K30">
        <f>ROUND(A30*'Tab M AES'!$E$2,2)</f>
        <v>44</v>
      </c>
    </row>
    <row r="31" spans="1:11" x14ac:dyDescent="0.3">
      <c r="A31" s="17">
        <f t="shared" si="0"/>
        <v>29</v>
      </c>
      <c r="B31" t="s">
        <v>459</v>
      </c>
      <c r="C31" s="46" t="str">
        <f>VLOOKUP(B31,'Tab M AES'!N:AB,15,0)</f>
        <v>SG Hambrücken/Weiher 2</v>
      </c>
      <c r="D31">
        <f>ROUND(A31*'Tab M AES'!$E$2,2)</f>
        <v>45.57</v>
      </c>
      <c r="I31">
        <v>28</v>
      </c>
      <c r="J31" t="s">
        <v>393</v>
      </c>
      <c r="K31">
        <f>ROUND(A31*'Tab M AES'!$E$2,2)</f>
        <v>45.57</v>
      </c>
    </row>
    <row r="32" spans="1:11" x14ac:dyDescent="0.3">
      <c r="A32" s="17">
        <f t="shared" si="0"/>
        <v>30</v>
      </c>
      <c r="B32" t="s">
        <v>527</v>
      </c>
      <c r="C32" s="46" t="str">
        <f>VLOOKUP(B32,'Tab M AES'!N:AB,15,0)</f>
        <v>TV Ispringen 2</v>
      </c>
      <c r="D32">
        <f>ROUND(A32*'Tab M AES'!$E$2,2)</f>
        <v>47.14</v>
      </c>
      <c r="I32">
        <v>29</v>
      </c>
      <c r="J32" t="s">
        <v>385</v>
      </c>
      <c r="K32">
        <f>ROUND(A32*'Tab M AES'!$E$2,2)</f>
        <v>47.14</v>
      </c>
    </row>
    <row r="33" spans="1:11" x14ac:dyDescent="0.3">
      <c r="A33" s="17">
        <f t="shared" si="0"/>
        <v>31</v>
      </c>
      <c r="B33" t="s">
        <v>528</v>
      </c>
      <c r="C33" s="46" t="str">
        <f>VLOOKUP(B33,'Tab M AES'!N:AB,15,0)</f>
        <v>Turnerschaft Durlach 3</v>
      </c>
      <c r="D33">
        <f>ROUND(A33*'Tab M AES'!$E$2,2)</f>
        <v>48.71</v>
      </c>
      <c r="I33">
        <v>30</v>
      </c>
      <c r="J33" t="s">
        <v>396</v>
      </c>
      <c r="K33">
        <f>ROUND(A33*'Tab M AES'!$E$2,2)</f>
        <v>48.71</v>
      </c>
    </row>
    <row r="34" spans="1:11" x14ac:dyDescent="0.3">
      <c r="A34" s="17">
        <f t="shared" si="0"/>
        <v>32</v>
      </c>
      <c r="B34" t="s">
        <v>529</v>
      </c>
      <c r="C34" s="46" t="str">
        <f>VLOOKUP(B34,'Tab M AES'!N:AB,15,0)</f>
        <v>TV Forst 2</v>
      </c>
      <c r="D34">
        <f>ROUND(A34*'Tab M AES'!$E$2,2)</f>
        <v>50.29</v>
      </c>
      <c r="I34">
        <v>31</v>
      </c>
      <c r="J34" t="s">
        <v>390</v>
      </c>
      <c r="K34">
        <f>ROUND(A34*'Tab M AES'!$E$2,2)</f>
        <v>50.29</v>
      </c>
    </row>
    <row r="35" spans="1:11" x14ac:dyDescent="0.3">
      <c r="A35" s="17">
        <f t="shared" si="0"/>
        <v>33</v>
      </c>
      <c r="B35" t="s">
        <v>530</v>
      </c>
      <c r="C35" s="46" t="str">
        <f>VLOOKUP(B35,'Tab M AES'!N:AB,15,0)</f>
        <v>TV Birkenfeld</v>
      </c>
      <c r="D35">
        <f>ROUND(A35*'Tab M AES'!$E$2,2)</f>
        <v>51.86</v>
      </c>
      <c r="I35">
        <v>32</v>
      </c>
      <c r="J35" t="s">
        <v>315</v>
      </c>
      <c r="K35">
        <f>ROUND(A35*'Tab M AES'!$E$2,2)</f>
        <v>51.86</v>
      </c>
    </row>
    <row r="36" spans="1:11" x14ac:dyDescent="0.3">
      <c r="A36" s="17">
        <f t="shared" si="0"/>
        <v>34</v>
      </c>
      <c r="B36" t="s">
        <v>531</v>
      </c>
      <c r="C36" s="46" t="e">
        <f>VLOOKUP(B36,'Tab M AES'!N:AB,15,0)</f>
        <v>#N/A</v>
      </c>
      <c r="D36">
        <f>ROUND(A36*'Tab M AES'!$E$2,2)</f>
        <v>53.43</v>
      </c>
      <c r="I36">
        <v>33</v>
      </c>
      <c r="J36" t="s">
        <v>404</v>
      </c>
      <c r="K36">
        <f>ROUND(A36*'Tab M AES'!$E$2,2)</f>
        <v>53.43</v>
      </c>
    </row>
    <row r="37" spans="1:11" x14ac:dyDescent="0.3">
      <c r="A37" s="17">
        <f t="shared" si="0"/>
        <v>35</v>
      </c>
      <c r="B37" t="s">
        <v>470</v>
      </c>
      <c r="C37" s="46" t="str">
        <f>VLOOKUP(B37,'Tab M AES'!N:AB,15,0)</f>
        <v>SG Odenheim/Unteröwisheim</v>
      </c>
      <c r="D37">
        <f>ROUND(A37*'Tab M AES'!$E$2,2)</f>
        <v>55</v>
      </c>
      <c r="I37">
        <v>34</v>
      </c>
      <c r="J37" t="s">
        <v>397</v>
      </c>
      <c r="K37">
        <f>ROUND(A37*'Tab M AES'!$E$2,2)</f>
        <v>55</v>
      </c>
    </row>
    <row r="38" spans="1:11" x14ac:dyDescent="0.3">
      <c r="A38" s="17">
        <f t="shared" si="0"/>
        <v>36</v>
      </c>
      <c r="B38" t="s">
        <v>471</v>
      </c>
      <c r="C38" s="46" t="str">
        <f>VLOOKUP(B38,'Tab M AES'!N:AB,15,0)</f>
        <v>SG Eggenstein-Leopoldshafen 2</v>
      </c>
      <c r="D38">
        <f>ROUND(A38*'Tab M AES'!$E$2,2)</f>
        <v>56.57</v>
      </c>
      <c r="I38">
        <v>35</v>
      </c>
      <c r="J38" t="s">
        <v>400</v>
      </c>
      <c r="K38">
        <f>ROUND(A38*'Tab M AES'!$E$2,2)</f>
        <v>56.57</v>
      </c>
    </row>
    <row r="39" spans="1:11" x14ac:dyDescent="0.3">
      <c r="A39" s="17">
        <f t="shared" si="0"/>
        <v>37</v>
      </c>
      <c r="B39" t="s">
        <v>472</v>
      </c>
      <c r="C39" s="46" t="str">
        <f>VLOOKUP(B39,'Tab M AES'!N:AB,15,0)</f>
        <v>Post Südstadt Karlsruhe 2</v>
      </c>
      <c r="D39">
        <f>ROUND(A39*'Tab M AES'!$E$2,2)</f>
        <v>58.14</v>
      </c>
      <c r="I39">
        <v>36</v>
      </c>
      <c r="J39" t="s">
        <v>408</v>
      </c>
      <c r="K39">
        <f>ROUND(A39*'Tab M AES'!$E$2,2)</f>
        <v>58.14</v>
      </c>
    </row>
    <row r="40" spans="1:11" x14ac:dyDescent="0.3">
      <c r="A40" s="17">
        <f t="shared" si="0"/>
        <v>38</v>
      </c>
      <c r="B40" t="s">
        <v>473</v>
      </c>
      <c r="C40" s="46" t="str">
        <f>VLOOKUP(B40,'Tab M AES'!N:AB,15,0)</f>
        <v>TV Gondelsheim 2</v>
      </c>
      <c r="D40">
        <f>ROUND(A40*'Tab M AES'!$E$2,2)</f>
        <v>59.71</v>
      </c>
      <c r="I40">
        <v>37</v>
      </c>
      <c r="J40" t="s">
        <v>398</v>
      </c>
      <c r="K40">
        <f>ROUND(A40*'Tab M AES'!$E$2,2)</f>
        <v>59.71</v>
      </c>
    </row>
    <row r="41" spans="1:11" x14ac:dyDescent="0.3">
      <c r="A41" s="17">
        <f t="shared" si="0"/>
        <v>39</v>
      </c>
      <c r="B41" t="s">
        <v>474</v>
      </c>
      <c r="C41" s="46" t="str">
        <f>VLOOKUP(B41,'Tab M AES'!N:AB,15,0)</f>
        <v>HC Blau-Gelb Mühlacker 2</v>
      </c>
      <c r="D41">
        <f>ROUND(A41*'Tab M AES'!$E$2,2)</f>
        <v>61.29</v>
      </c>
      <c r="I41">
        <v>38</v>
      </c>
      <c r="J41" t="s">
        <v>399</v>
      </c>
      <c r="K41">
        <f>ROUND(A41*'Tab M AES'!$E$2,2)</f>
        <v>61.29</v>
      </c>
    </row>
    <row r="42" spans="1:11" x14ac:dyDescent="0.3">
      <c r="A42" s="17">
        <f t="shared" si="0"/>
        <v>40</v>
      </c>
      <c r="B42" t="s">
        <v>475</v>
      </c>
      <c r="C42" s="46" t="str">
        <f>VLOOKUP(B42,'Tab M AES'!N:AB,15,0)</f>
        <v>SG Heidelsheim/Helmsheim 3</v>
      </c>
      <c r="D42">
        <f>ROUND(A42*'Tab M AES'!$E$2,2)</f>
        <v>62.86</v>
      </c>
      <c r="I42">
        <v>39</v>
      </c>
      <c r="J42" t="s">
        <v>405</v>
      </c>
      <c r="K42">
        <f>ROUND(A42*'Tab M AES'!$E$2,2)</f>
        <v>62.86</v>
      </c>
    </row>
    <row r="43" spans="1:11" x14ac:dyDescent="0.3">
      <c r="A43" s="17">
        <f t="shared" si="0"/>
        <v>41</v>
      </c>
      <c r="B43" t="s">
        <v>476</v>
      </c>
      <c r="C43" s="46" t="str">
        <f>VLOOKUP(B43,'Tab M AES'!N:AB,15,0)</f>
        <v>SG KIT/MTV Karlsruhe 3</v>
      </c>
      <c r="D43">
        <f>ROUND(A43*'Tab M AES'!$E$2,2)</f>
        <v>64.430000000000007</v>
      </c>
      <c r="I43">
        <v>40</v>
      </c>
      <c r="J43" t="s">
        <v>407</v>
      </c>
      <c r="K43">
        <f>ROUND(A43*'Tab M AES'!$E$2,2)</f>
        <v>64.430000000000007</v>
      </c>
    </row>
    <row r="44" spans="1:11" x14ac:dyDescent="0.3">
      <c r="A44" s="17">
        <f t="shared" si="0"/>
        <v>42</v>
      </c>
      <c r="B44" t="s">
        <v>477</v>
      </c>
      <c r="C44" s="46" t="str">
        <f>VLOOKUP(B44,'Tab M AES'!N:AB,15,0)</f>
        <v>HSG Bruchsal/Untergrombach 2</v>
      </c>
      <c r="D44">
        <f>ROUND(A44*'Tab M AES'!$E$2,2)</f>
        <v>66</v>
      </c>
      <c r="I44">
        <v>41</v>
      </c>
      <c r="J44" t="s">
        <v>403</v>
      </c>
      <c r="K44">
        <f>ROUND(A44*'Tab M AES'!$E$2,2)</f>
        <v>66</v>
      </c>
    </row>
    <row r="45" spans="1:11" x14ac:dyDescent="0.3">
      <c r="A45" s="17">
        <f t="shared" si="0"/>
        <v>43</v>
      </c>
      <c r="B45" t="s">
        <v>478</v>
      </c>
      <c r="C45" s="46" t="str">
        <f>VLOOKUP(B45,'Tab M AES'!N:AB,15,0)</f>
        <v>SG TSG Niefern/TG 88 Pforzheim</v>
      </c>
      <c r="D45">
        <f>ROUND(A45*'Tab M AES'!$E$2,2)</f>
        <v>67.569999999999993</v>
      </c>
      <c r="I45">
        <v>42</v>
      </c>
      <c r="J45" t="s">
        <v>406</v>
      </c>
      <c r="K45">
        <f>ROUND(A45*'Tab M AES'!$E$2,2)</f>
        <v>67.569999999999993</v>
      </c>
    </row>
    <row r="46" spans="1:11" x14ac:dyDescent="0.3">
      <c r="A46" s="17">
        <f t="shared" si="0"/>
        <v>44</v>
      </c>
      <c r="B46" t="s">
        <v>479</v>
      </c>
      <c r="C46" s="46" t="str">
        <f>VLOOKUP(B46,'Tab M AES'!N:AB,15,0)</f>
        <v>HSG Ettlingen 3</v>
      </c>
      <c r="D46">
        <f>ROUND(A46*'Tab M AES'!$E$2,2)</f>
        <v>69.14</v>
      </c>
      <c r="I46">
        <v>43</v>
      </c>
      <c r="J46" t="s">
        <v>308</v>
      </c>
      <c r="K46">
        <f>ROUND(A46*'Tab M AES'!$E$2,2)</f>
        <v>69.14</v>
      </c>
    </row>
    <row r="47" spans="1:11" x14ac:dyDescent="0.3">
      <c r="A47" s="17">
        <f t="shared" si="0"/>
        <v>45</v>
      </c>
      <c r="B47" t="s">
        <v>480</v>
      </c>
      <c r="C47" s="46" t="str">
        <f>VLOOKUP(B47,'Tab M AES'!N:AB,15,0)</f>
        <v>Turnerschaft Mühlburg 2</v>
      </c>
      <c r="D47">
        <f>ROUND(A47*'Tab M AES'!$E$2,2)</f>
        <v>70.709999999999994</v>
      </c>
      <c r="I47">
        <v>44</v>
      </c>
      <c r="J47" t="s">
        <v>402</v>
      </c>
      <c r="K47">
        <f>ROUND(A47*'Tab M AES'!$E$2,2)</f>
        <v>70.709999999999994</v>
      </c>
    </row>
    <row r="48" spans="1:11" x14ac:dyDescent="0.3">
      <c r="A48" s="17">
        <f t="shared" si="0"/>
        <v>46</v>
      </c>
      <c r="B48" t="s">
        <v>481</v>
      </c>
      <c r="C48" s="46" t="str">
        <f>VLOOKUP(B48,'Tab M AES'!N:AB,15,0)</f>
        <v>SG Stutensee-Weingarten 2</v>
      </c>
      <c r="D48">
        <f>ROUND(A48*'Tab M AES'!$E$2,2)</f>
        <v>72.290000000000006</v>
      </c>
      <c r="I48">
        <v>45</v>
      </c>
      <c r="J48" t="s">
        <v>401</v>
      </c>
      <c r="K48">
        <f>ROUND(A48*'Tab M AES'!$E$2,2)</f>
        <v>72.290000000000006</v>
      </c>
    </row>
    <row r="49" spans="1:4" x14ac:dyDescent="0.3">
      <c r="A49" s="17">
        <f t="shared" si="0"/>
        <v>47</v>
      </c>
      <c r="B49" t="s">
        <v>482</v>
      </c>
      <c r="C49" s="46" t="str">
        <f>VLOOKUP(B49,'Tab M AES'!N:AB,15,0)</f>
        <v>SV Langensteinbach 3</v>
      </c>
      <c r="D49">
        <f>ROUND(A49*'Tab M AES'!$E$2,2)</f>
        <v>73.86</v>
      </c>
    </row>
    <row r="50" spans="1:4" x14ac:dyDescent="0.3">
      <c r="A50" s="17"/>
    </row>
    <row r="51" spans="1:4" x14ac:dyDescent="0.3">
      <c r="A51" s="17"/>
    </row>
    <row r="52" spans="1:4" x14ac:dyDescent="0.3">
      <c r="A52" s="17"/>
    </row>
    <row r="53" spans="1:4" x14ac:dyDescent="0.3">
      <c r="A53" s="17"/>
    </row>
    <row r="54" spans="1:4" x14ac:dyDescent="0.3">
      <c r="A54" s="17"/>
    </row>
    <row r="55" spans="1:4" x14ac:dyDescent="0.3">
      <c r="A55" s="17"/>
    </row>
    <row r="56" spans="1:4" x14ac:dyDescent="0.3">
      <c r="A56" s="17"/>
    </row>
    <row r="57" spans="1:4" x14ac:dyDescent="0.3">
      <c r="A57" s="17"/>
    </row>
    <row r="58" spans="1:4" x14ac:dyDescent="0.3">
      <c r="A58" s="17"/>
    </row>
    <row r="59" spans="1:4" x14ac:dyDescent="0.3">
      <c r="A59" s="17"/>
    </row>
    <row r="60" spans="1:4" x14ac:dyDescent="0.3">
      <c r="A60" s="17"/>
    </row>
    <row r="61" spans="1:4" x14ac:dyDescent="0.3">
      <c r="A61" s="17"/>
    </row>
    <row r="62" spans="1:4" x14ac:dyDescent="0.3">
      <c r="A62" s="17"/>
    </row>
    <row r="63" spans="1:4" x14ac:dyDescent="0.3">
      <c r="A63" s="17"/>
    </row>
    <row r="64" spans="1:4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  <row r="80" spans="1:1" x14ac:dyDescent="0.3">
      <c r="A80" s="17"/>
    </row>
    <row r="81" spans="1:1" x14ac:dyDescent="0.3">
      <c r="A81" s="17"/>
    </row>
    <row r="82" spans="1:1" x14ac:dyDescent="0.3">
      <c r="A82" s="17"/>
    </row>
    <row r="83" spans="1:1" x14ac:dyDescent="0.3">
      <c r="A83" s="17"/>
    </row>
    <row r="84" spans="1:1" x14ac:dyDescent="0.3">
      <c r="A84" s="17"/>
    </row>
    <row r="85" spans="1:1" x14ac:dyDescent="0.3">
      <c r="A85" s="17"/>
    </row>
    <row r="86" spans="1:1" x14ac:dyDescent="0.3">
      <c r="A86" s="17"/>
    </row>
  </sheetData>
  <phoneticPr fontId="3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BE093-6323-4639-A965-65F1CEC2DB42}">
  <sheetPr>
    <tabColor theme="3" tint="0.749992370372631"/>
  </sheetPr>
  <dimension ref="A1:AE148"/>
  <sheetViews>
    <sheetView workbookViewId="0">
      <pane ySplit="3" topLeftCell="A4" activePane="bottomLeft" state="frozen"/>
      <selection activeCell="M4" sqref="M4"/>
      <selection pane="bottomLeft" activeCell="M4" sqref="M4"/>
    </sheetView>
  </sheetViews>
  <sheetFormatPr baseColWidth="10" defaultColWidth="8.88671875" defaultRowHeight="14.4" x14ac:dyDescent="0.3"/>
  <cols>
    <col min="1" max="1" width="6" customWidth="1"/>
    <col min="2" max="2" width="48" customWidth="1"/>
    <col min="3" max="7" width="6" customWidth="1"/>
    <col min="8" max="8" width="2" customWidth="1"/>
    <col min="9" max="10" width="6" customWidth="1"/>
    <col min="11" max="11" width="2" customWidth="1"/>
    <col min="12" max="12" width="6" customWidth="1"/>
    <col min="13" max="13" width="18.33203125" bestFit="1" customWidth="1"/>
    <col min="14" max="14" width="20.109375" bestFit="1" customWidth="1"/>
    <col min="15" max="15" width="9.88671875" bestFit="1" customWidth="1"/>
    <col min="16" max="16" width="11.21875" bestFit="1" customWidth="1"/>
    <col min="17" max="17" width="12" style="43" customWidth="1"/>
    <col min="18" max="18" width="11" style="43" customWidth="1"/>
    <col min="19" max="20" width="11.44140625" style="43" customWidth="1"/>
    <col min="21" max="21" width="11.44140625" style="59" customWidth="1"/>
    <col min="30" max="30" width="10" customWidth="1"/>
    <col min="31" max="31" width="48" bestFit="1" customWidth="1"/>
  </cols>
  <sheetData>
    <row r="1" spans="1:31" ht="18" x14ac:dyDescent="0.35">
      <c r="A1" s="35" t="s">
        <v>319</v>
      </c>
      <c r="B1" s="34"/>
      <c r="E1">
        <f>COUNTA(B8:B93)-2</f>
        <v>66</v>
      </c>
    </row>
    <row r="2" spans="1:31" ht="16.8" x14ac:dyDescent="0.3">
      <c r="A2" s="28" t="s">
        <v>212</v>
      </c>
      <c r="E2" t="s">
        <v>532</v>
      </c>
      <c r="F2">
        <f>+E1/'Tab M AES'!D1</f>
        <v>1.5714285714285714</v>
      </c>
    </row>
    <row r="3" spans="1:31" x14ac:dyDescent="0.3">
      <c r="A3" s="42" t="str">
        <f>+'Tab M AES'!A3</f>
        <v>14.04.2025 - 20.04.2025</v>
      </c>
    </row>
    <row r="6" spans="1:31" ht="15.6" x14ac:dyDescent="0.35">
      <c r="A6" s="37" t="s">
        <v>536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31" x14ac:dyDescent="0.3">
      <c r="A7" s="36"/>
      <c r="B7" s="36"/>
      <c r="C7" s="38" t="s">
        <v>214</v>
      </c>
      <c r="D7" s="38" t="s">
        <v>215</v>
      </c>
      <c r="E7" s="38" t="s">
        <v>216</v>
      </c>
      <c r="F7" s="38" t="s">
        <v>217</v>
      </c>
      <c r="G7" s="36"/>
      <c r="H7" s="39" t="s">
        <v>218</v>
      </c>
      <c r="I7" s="36"/>
      <c r="J7" s="36"/>
      <c r="K7" s="39" t="s">
        <v>219</v>
      </c>
      <c r="L7" s="36"/>
      <c r="M7" s="36"/>
      <c r="O7" s="44"/>
      <c r="P7" s="44"/>
      <c r="Q7" s="44"/>
      <c r="R7" s="44"/>
      <c r="S7" s="44"/>
      <c r="T7" s="44"/>
      <c r="U7" s="60"/>
      <c r="V7" s="44"/>
      <c r="AE7" s="43"/>
    </row>
    <row r="8" spans="1:31" x14ac:dyDescent="0.3">
      <c r="A8" s="40">
        <v>1</v>
      </c>
      <c r="B8" s="36" t="s">
        <v>312</v>
      </c>
      <c r="C8" s="40">
        <v>18</v>
      </c>
      <c r="D8" s="40">
        <v>16</v>
      </c>
      <c r="E8" s="40">
        <v>0</v>
      </c>
      <c r="F8" s="40">
        <v>2</v>
      </c>
      <c r="G8" s="40">
        <v>498</v>
      </c>
      <c r="H8" s="36" t="s">
        <v>221</v>
      </c>
      <c r="I8" s="41">
        <v>428</v>
      </c>
      <c r="J8" s="40">
        <v>32</v>
      </c>
      <c r="K8" s="36" t="s">
        <v>221</v>
      </c>
      <c r="L8" s="41">
        <v>4</v>
      </c>
      <c r="M8" s="41" t="s">
        <v>460</v>
      </c>
      <c r="N8" t="str">
        <f>CONCATENATE(M8," ",,A8)</f>
        <v>BzOL 1</v>
      </c>
      <c r="AE8" s="43" t="str">
        <f t="shared" ref="AE8:AE43" si="0">+B8</f>
        <v>SG Schwarzbachtal</v>
      </c>
    </row>
    <row r="9" spans="1:31" x14ac:dyDescent="0.3">
      <c r="A9" s="40">
        <v>2</v>
      </c>
      <c r="B9" s="36" t="s">
        <v>225</v>
      </c>
      <c r="C9" s="40">
        <v>19</v>
      </c>
      <c r="D9" s="40">
        <v>14</v>
      </c>
      <c r="E9" s="40">
        <v>2</v>
      </c>
      <c r="F9" s="40">
        <v>3</v>
      </c>
      <c r="G9" s="40">
        <v>554</v>
      </c>
      <c r="H9" s="36" t="s">
        <v>221</v>
      </c>
      <c r="I9" s="41">
        <v>459</v>
      </c>
      <c r="J9" s="40">
        <v>30</v>
      </c>
      <c r="K9" s="36" t="s">
        <v>221</v>
      </c>
      <c r="L9" s="41">
        <v>8</v>
      </c>
      <c r="M9" s="41" t="s">
        <v>460</v>
      </c>
      <c r="N9" t="str">
        <f t="shared" ref="N9:N18" si="1">CONCATENATE(M9," ",,A9)</f>
        <v>BzOL 2</v>
      </c>
      <c r="AE9" s="43" t="str">
        <f t="shared" si="0"/>
        <v>TV Edingen</v>
      </c>
    </row>
    <row r="10" spans="1:31" x14ac:dyDescent="0.3">
      <c r="A10" s="40">
        <v>3</v>
      </c>
      <c r="B10" s="36" t="s">
        <v>322</v>
      </c>
      <c r="C10" s="40">
        <v>20</v>
      </c>
      <c r="D10" s="40">
        <v>12</v>
      </c>
      <c r="E10" s="40">
        <v>3</v>
      </c>
      <c r="F10" s="40">
        <v>5</v>
      </c>
      <c r="G10" s="40">
        <v>622</v>
      </c>
      <c r="H10" s="36" t="s">
        <v>221</v>
      </c>
      <c r="I10" s="41">
        <v>553</v>
      </c>
      <c r="J10" s="40">
        <v>27</v>
      </c>
      <c r="K10" s="36" t="s">
        <v>221</v>
      </c>
      <c r="L10" s="41">
        <v>13</v>
      </c>
      <c r="M10" s="41" t="s">
        <v>460</v>
      </c>
      <c r="N10" t="str">
        <f t="shared" si="1"/>
        <v>BzOL 3</v>
      </c>
      <c r="AE10" s="43" t="str">
        <f t="shared" si="0"/>
        <v>Handball Wölfe Plankstadt e.V. 2</v>
      </c>
    </row>
    <row r="11" spans="1:31" x14ac:dyDescent="0.3">
      <c r="A11" s="40">
        <v>4</v>
      </c>
      <c r="B11" s="36" t="s">
        <v>325</v>
      </c>
      <c r="C11" s="40">
        <v>18</v>
      </c>
      <c r="D11" s="40">
        <v>10</v>
      </c>
      <c r="E11" s="40">
        <v>1</v>
      </c>
      <c r="F11" s="40">
        <v>7</v>
      </c>
      <c r="G11" s="40">
        <v>494</v>
      </c>
      <c r="H11" s="36" t="s">
        <v>221</v>
      </c>
      <c r="I11" s="41">
        <v>468</v>
      </c>
      <c r="J11" s="40">
        <v>21</v>
      </c>
      <c r="K11" s="36" t="s">
        <v>221</v>
      </c>
      <c r="L11" s="41">
        <v>15</v>
      </c>
      <c r="M11" s="41" t="s">
        <v>460</v>
      </c>
      <c r="N11" t="str">
        <f t="shared" si="1"/>
        <v>BzOL 4</v>
      </c>
      <c r="AE11" s="43" t="str">
        <f t="shared" si="0"/>
        <v>TSV Rot-Malsch 3</v>
      </c>
    </row>
    <row r="12" spans="1:31" x14ac:dyDescent="0.3">
      <c r="A12" s="36">
        <v>5</v>
      </c>
      <c r="B12" s="36" t="s">
        <v>320</v>
      </c>
      <c r="C12" s="40">
        <v>19</v>
      </c>
      <c r="D12" s="40">
        <v>10</v>
      </c>
      <c r="E12" s="40">
        <v>1</v>
      </c>
      <c r="F12" s="40">
        <v>8</v>
      </c>
      <c r="G12" s="40">
        <v>523</v>
      </c>
      <c r="H12" s="36" t="s">
        <v>221</v>
      </c>
      <c r="I12" s="41">
        <v>503</v>
      </c>
      <c r="J12" s="40">
        <v>21</v>
      </c>
      <c r="K12" s="36" t="s">
        <v>221</v>
      </c>
      <c r="L12" s="41">
        <v>17</v>
      </c>
      <c r="M12" s="41" t="s">
        <v>460</v>
      </c>
      <c r="N12" t="str">
        <f t="shared" si="1"/>
        <v>BzOL 5</v>
      </c>
      <c r="AE12" s="43" t="str">
        <f t="shared" si="0"/>
        <v>TSV Amicitia 06/09 Viernheim 2</v>
      </c>
    </row>
    <row r="13" spans="1:31" x14ac:dyDescent="0.3">
      <c r="A13" s="36">
        <v>6</v>
      </c>
      <c r="B13" s="36" t="s">
        <v>326</v>
      </c>
      <c r="C13" s="40">
        <v>17</v>
      </c>
      <c r="D13" s="40">
        <v>9</v>
      </c>
      <c r="E13" s="40">
        <v>0</v>
      </c>
      <c r="F13" s="40">
        <v>8</v>
      </c>
      <c r="G13" s="40">
        <v>450</v>
      </c>
      <c r="H13" s="36" t="s">
        <v>221</v>
      </c>
      <c r="I13" s="41">
        <v>450</v>
      </c>
      <c r="J13" s="40">
        <v>18</v>
      </c>
      <c r="K13" s="36" t="s">
        <v>221</v>
      </c>
      <c r="L13" s="41">
        <v>16</v>
      </c>
      <c r="M13" s="41" t="s">
        <v>460</v>
      </c>
      <c r="N13" t="str">
        <f t="shared" si="1"/>
        <v>BzOL 6</v>
      </c>
      <c r="AE13" s="43" t="str">
        <f t="shared" si="0"/>
        <v>TV Friedrichsfeld 2</v>
      </c>
    </row>
    <row r="14" spans="1:31" x14ac:dyDescent="0.3">
      <c r="A14" s="36">
        <v>7</v>
      </c>
      <c r="B14" s="36" t="s">
        <v>321</v>
      </c>
      <c r="C14" s="40">
        <v>18</v>
      </c>
      <c r="D14" s="40">
        <v>8</v>
      </c>
      <c r="E14" s="40">
        <v>1</v>
      </c>
      <c r="F14" s="40">
        <v>9</v>
      </c>
      <c r="G14" s="40">
        <v>476</v>
      </c>
      <c r="H14" s="36" t="s">
        <v>221</v>
      </c>
      <c r="I14" s="41">
        <v>485</v>
      </c>
      <c r="J14" s="40">
        <v>17</v>
      </c>
      <c r="K14" s="36" t="s">
        <v>221</v>
      </c>
      <c r="L14" s="41">
        <v>19</v>
      </c>
      <c r="M14" s="41" t="s">
        <v>460</v>
      </c>
      <c r="N14" t="str">
        <f t="shared" si="1"/>
        <v>BzOL 7</v>
      </c>
      <c r="AE14" s="43" t="str">
        <f t="shared" si="0"/>
        <v>TSV Handschuhsheim 2</v>
      </c>
    </row>
    <row r="15" spans="1:31" x14ac:dyDescent="0.3">
      <c r="A15" s="40">
        <v>8</v>
      </c>
      <c r="B15" s="36" t="s">
        <v>323</v>
      </c>
      <c r="C15" s="40">
        <v>19</v>
      </c>
      <c r="D15" s="40">
        <v>6</v>
      </c>
      <c r="E15" s="40">
        <v>3</v>
      </c>
      <c r="F15" s="40">
        <v>10</v>
      </c>
      <c r="G15" s="40">
        <v>446</v>
      </c>
      <c r="H15" s="36" t="s">
        <v>221</v>
      </c>
      <c r="I15" s="41">
        <v>437</v>
      </c>
      <c r="J15" s="40">
        <v>15</v>
      </c>
      <c r="K15" s="36" t="s">
        <v>221</v>
      </c>
      <c r="L15" s="41">
        <v>23</v>
      </c>
      <c r="M15" s="41" t="s">
        <v>460</v>
      </c>
      <c r="N15" t="str">
        <f t="shared" si="1"/>
        <v>BzOL 8</v>
      </c>
      <c r="AE15" s="43" t="str">
        <f t="shared" si="0"/>
        <v>TV Eppelheim 2</v>
      </c>
    </row>
    <row r="16" spans="1:31" s="43" customFormat="1" x14ac:dyDescent="0.3">
      <c r="A16" s="36">
        <v>9</v>
      </c>
      <c r="B16" s="36" t="s">
        <v>302</v>
      </c>
      <c r="C16" s="40">
        <v>18</v>
      </c>
      <c r="D16" s="40">
        <v>4</v>
      </c>
      <c r="E16" s="40">
        <v>0</v>
      </c>
      <c r="F16" s="40">
        <v>14</v>
      </c>
      <c r="G16" s="40">
        <v>436</v>
      </c>
      <c r="H16" s="36" t="s">
        <v>221</v>
      </c>
      <c r="I16" s="41">
        <v>476</v>
      </c>
      <c r="J16" s="40">
        <v>8</v>
      </c>
      <c r="K16" s="36" t="s">
        <v>221</v>
      </c>
      <c r="L16" s="41">
        <v>28</v>
      </c>
      <c r="M16" s="41" t="s">
        <v>460</v>
      </c>
      <c r="N16" t="str">
        <f t="shared" si="1"/>
        <v>BzOL 9</v>
      </c>
      <c r="O16"/>
      <c r="P16"/>
      <c r="U16" s="59"/>
      <c r="V16"/>
      <c r="W16"/>
      <c r="X16"/>
      <c r="Y16"/>
      <c r="Z16"/>
      <c r="AE16" s="43" t="str">
        <f t="shared" si="0"/>
        <v xml:space="preserve">HSG Dielheim/Malschenberg     </v>
      </c>
    </row>
    <row r="17" spans="1:31" s="43" customFormat="1" x14ac:dyDescent="0.3">
      <c r="A17" s="40">
        <v>10</v>
      </c>
      <c r="B17" s="36" t="s">
        <v>309</v>
      </c>
      <c r="C17" s="40">
        <v>18</v>
      </c>
      <c r="D17" s="40">
        <v>4</v>
      </c>
      <c r="E17" s="40">
        <v>0</v>
      </c>
      <c r="F17" s="40">
        <v>14</v>
      </c>
      <c r="G17" s="40">
        <v>414</v>
      </c>
      <c r="H17" s="36" t="s">
        <v>221</v>
      </c>
      <c r="I17" s="41">
        <v>531</v>
      </c>
      <c r="J17" s="40">
        <v>8</v>
      </c>
      <c r="K17" s="36" t="s">
        <v>221</v>
      </c>
      <c r="L17" s="41">
        <v>28</v>
      </c>
      <c r="M17" s="41" t="s">
        <v>460</v>
      </c>
      <c r="N17" t="str">
        <f t="shared" si="1"/>
        <v>BzOL 10</v>
      </c>
      <c r="O17"/>
      <c r="P17"/>
      <c r="U17" s="59"/>
      <c r="V17"/>
      <c r="W17"/>
      <c r="X17"/>
      <c r="Y17"/>
      <c r="Z17"/>
      <c r="AE17" s="43" t="str">
        <f t="shared" si="0"/>
        <v>SV Waldhof Mannheim 07</v>
      </c>
    </row>
    <row r="18" spans="1:31" s="43" customFormat="1" x14ac:dyDescent="0.3">
      <c r="A18" s="36">
        <v>11</v>
      </c>
      <c r="B18" s="36" t="s">
        <v>324</v>
      </c>
      <c r="C18" s="40">
        <v>20</v>
      </c>
      <c r="D18" s="40">
        <v>3</v>
      </c>
      <c r="E18" s="40">
        <v>1</v>
      </c>
      <c r="F18" s="40">
        <v>16</v>
      </c>
      <c r="G18" s="40">
        <v>498</v>
      </c>
      <c r="H18" s="36" t="s">
        <v>221</v>
      </c>
      <c r="I18" s="41">
        <v>621</v>
      </c>
      <c r="J18" s="40">
        <v>7</v>
      </c>
      <c r="K18" s="36" t="s">
        <v>221</v>
      </c>
      <c r="L18" s="41">
        <v>33</v>
      </c>
      <c r="M18" s="41" t="s">
        <v>460</v>
      </c>
      <c r="N18" t="str">
        <f t="shared" si="1"/>
        <v>BzOL 11</v>
      </c>
      <c r="O18"/>
      <c r="P18"/>
      <c r="U18" s="59"/>
      <c r="V18"/>
      <c r="W18"/>
      <c r="X18"/>
      <c r="Y18"/>
      <c r="Z18"/>
      <c r="AE18" s="43" t="str">
        <f t="shared" si="0"/>
        <v>TSG Wiesloch 2</v>
      </c>
    </row>
    <row r="19" spans="1:31" s="43" customFormat="1" x14ac:dyDescent="0.3">
      <c r="A19" s="36"/>
      <c r="B19" s="36" t="s">
        <v>426</v>
      </c>
      <c r="C19" s="40"/>
      <c r="D19" s="40"/>
      <c r="E19" s="40"/>
      <c r="F19" s="40"/>
      <c r="G19" s="40"/>
      <c r="H19" s="36"/>
      <c r="I19" s="41"/>
      <c r="J19" s="40"/>
      <c r="K19" s="36"/>
      <c r="L19" s="41"/>
      <c r="M19" s="41"/>
      <c r="N19"/>
      <c r="O19"/>
      <c r="P19"/>
      <c r="U19" s="59"/>
      <c r="V19"/>
      <c r="W19"/>
      <c r="X19"/>
      <c r="Y19"/>
      <c r="Z19"/>
      <c r="AE19" s="43" t="str">
        <f t="shared" si="0"/>
        <v>TSV Birkenau 2 wird auf die Zahl der Absteiger angerechnet</v>
      </c>
    </row>
    <row r="20" spans="1:31" s="43" customFormat="1" x14ac:dyDescent="0.3">
      <c r="A20" s="40"/>
      <c r="B20"/>
      <c r="C20" s="33"/>
      <c r="D20" s="33"/>
      <c r="E20" s="33"/>
      <c r="F20" s="33"/>
      <c r="G20" s="33"/>
      <c r="H20"/>
      <c r="I20" s="27"/>
      <c r="J20" s="33"/>
      <c r="K20"/>
      <c r="L20" s="27"/>
      <c r="M20" s="27"/>
      <c r="N20"/>
      <c r="O20"/>
      <c r="P20"/>
      <c r="U20" s="59"/>
      <c r="V20"/>
      <c r="W20"/>
      <c r="X20"/>
      <c r="Y20"/>
      <c r="Z20"/>
    </row>
    <row r="21" spans="1:31" s="43" customFormat="1" ht="15.6" x14ac:dyDescent="0.35">
      <c r="A21" s="37" t="s">
        <v>537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/>
      <c r="O21"/>
      <c r="P21"/>
      <c r="U21" s="59"/>
      <c r="V21"/>
      <c r="W21"/>
      <c r="X21"/>
      <c r="Y21"/>
      <c r="Z21"/>
    </row>
    <row r="22" spans="1:31" s="43" customFormat="1" x14ac:dyDescent="0.3">
      <c r="A22" s="36"/>
      <c r="B22" s="36"/>
      <c r="C22" s="38" t="s">
        <v>214</v>
      </c>
      <c r="D22" s="38" t="s">
        <v>215</v>
      </c>
      <c r="E22" s="38" t="s">
        <v>216</v>
      </c>
      <c r="F22" s="38" t="s">
        <v>217</v>
      </c>
      <c r="G22" s="36"/>
      <c r="H22" s="39" t="s">
        <v>218</v>
      </c>
      <c r="I22" s="36"/>
      <c r="J22" s="36"/>
      <c r="K22" s="39" t="s">
        <v>219</v>
      </c>
      <c r="L22" s="36"/>
      <c r="M22" s="36"/>
      <c r="N22"/>
      <c r="O22"/>
      <c r="P22"/>
      <c r="U22" s="59"/>
      <c r="V22"/>
      <c r="W22"/>
      <c r="X22"/>
      <c r="Y22"/>
      <c r="Z22"/>
    </row>
    <row r="23" spans="1:31" s="43" customFormat="1" x14ac:dyDescent="0.3">
      <c r="A23" s="40">
        <v>1</v>
      </c>
      <c r="B23" s="36" t="s">
        <v>310</v>
      </c>
      <c r="C23" s="40">
        <v>21</v>
      </c>
      <c r="D23" s="40">
        <v>18</v>
      </c>
      <c r="E23" s="40">
        <v>0</v>
      </c>
      <c r="F23" s="40">
        <v>3</v>
      </c>
      <c r="G23" s="40">
        <v>631</v>
      </c>
      <c r="H23" s="36" t="s">
        <v>221</v>
      </c>
      <c r="I23" s="41">
        <v>544</v>
      </c>
      <c r="J23" s="40">
        <v>36</v>
      </c>
      <c r="K23" s="36" t="s">
        <v>221</v>
      </c>
      <c r="L23" s="41">
        <v>6</v>
      </c>
      <c r="M23" s="41" t="s">
        <v>461</v>
      </c>
      <c r="N23" t="str">
        <f t="shared" ref="N23" si="2">CONCATENATE(M23," ",,A23)</f>
        <v>BzL 1</v>
      </c>
      <c r="O23"/>
      <c r="P23"/>
      <c r="U23" s="59"/>
      <c r="V23"/>
      <c r="W23"/>
      <c r="X23"/>
      <c r="Y23"/>
      <c r="Z23"/>
      <c r="AE23" s="43" t="str">
        <f t="shared" si="0"/>
        <v>TV Sinsheim</v>
      </c>
    </row>
    <row r="24" spans="1:31" s="43" customFormat="1" x14ac:dyDescent="0.3">
      <c r="A24" s="40">
        <v>2</v>
      </c>
      <c r="B24" s="36" t="s">
        <v>328</v>
      </c>
      <c r="C24" s="40">
        <v>21</v>
      </c>
      <c r="D24" s="40">
        <v>17</v>
      </c>
      <c r="E24" s="40">
        <v>2</v>
      </c>
      <c r="F24" s="40">
        <v>2</v>
      </c>
      <c r="G24" s="40">
        <v>591</v>
      </c>
      <c r="H24" s="36" t="s">
        <v>221</v>
      </c>
      <c r="I24" s="41">
        <v>523</v>
      </c>
      <c r="J24" s="40">
        <v>34</v>
      </c>
      <c r="K24" s="36" t="s">
        <v>221</v>
      </c>
      <c r="L24" s="41">
        <v>6</v>
      </c>
      <c r="M24" s="41" t="s">
        <v>461</v>
      </c>
      <c r="N24" t="str">
        <f t="shared" ref="N24:N34" si="3">CONCATENATE(M24," ",,A24)</f>
        <v>BzL 2</v>
      </c>
      <c r="O24"/>
      <c r="P24"/>
      <c r="U24" s="59"/>
      <c r="V24"/>
      <c r="W24"/>
      <c r="X24"/>
      <c r="Y24"/>
      <c r="Z24"/>
      <c r="AE24" s="43" t="str">
        <f t="shared" si="0"/>
        <v>SKV Sandhofen</v>
      </c>
    </row>
    <row r="25" spans="1:31" s="43" customFormat="1" x14ac:dyDescent="0.3">
      <c r="A25" s="40">
        <v>3</v>
      </c>
      <c r="B25" s="36" t="s">
        <v>263</v>
      </c>
      <c r="C25" s="40">
        <v>21</v>
      </c>
      <c r="D25" s="40">
        <v>17</v>
      </c>
      <c r="E25" s="40">
        <v>0</v>
      </c>
      <c r="F25" s="40">
        <v>4</v>
      </c>
      <c r="G25" s="40">
        <v>640</v>
      </c>
      <c r="H25" s="36" t="s">
        <v>221</v>
      </c>
      <c r="I25" s="41">
        <v>515</v>
      </c>
      <c r="J25" s="40">
        <v>34</v>
      </c>
      <c r="K25" s="36" t="s">
        <v>221</v>
      </c>
      <c r="L25" s="41">
        <v>8</v>
      </c>
      <c r="M25" s="41" t="s">
        <v>461</v>
      </c>
      <c r="N25" t="str">
        <f t="shared" si="3"/>
        <v>BzL 3</v>
      </c>
      <c r="O25"/>
      <c r="P25"/>
      <c r="U25" s="59"/>
      <c r="V25"/>
      <c r="W25"/>
      <c r="X25"/>
      <c r="Y25"/>
      <c r="Z25"/>
      <c r="AE25" s="43" t="str">
        <f t="shared" si="0"/>
        <v>TV Bammental</v>
      </c>
    </row>
    <row r="26" spans="1:31" s="43" customFormat="1" x14ac:dyDescent="0.3">
      <c r="A26" s="40">
        <v>4</v>
      </c>
      <c r="B26" s="36" t="s">
        <v>311</v>
      </c>
      <c r="C26" s="40">
        <v>20</v>
      </c>
      <c r="D26" s="40">
        <v>14</v>
      </c>
      <c r="E26" s="40">
        <v>1</v>
      </c>
      <c r="F26" s="40">
        <v>5</v>
      </c>
      <c r="G26" s="40">
        <v>657</v>
      </c>
      <c r="H26" s="36" t="s">
        <v>221</v>
      </c>
      <c r="I26" s="41">
        <v>537</v>
      </c>
      <c r="J26" s="40">
        <v>29</v>
      </c>
      <c r="K26" s="36" t="s">
        <v>221</v>
      </c>
      <c r="L26" s="41">
        <v>11</v>
      </c>
      <c r="M26" s="41" t="s">
        <v>461</v>
      </c>
      <c r="N26" t="str">
        <f t="shared" si="3"/>
        <v>BzL 4</v>
      </c>
      <c r="O26"/>
      <c r="P26"/>
      <c r="U26" s="59"/>
      <c r="V26"/>
      <c r="W26"/>
      <c r="X26"/>
      <c r="Y26"/>
      <c r="Z26"/>
      <c r="AE26" s="43" t="str">
        <f t="shared" si="0"/>
        <v>HSG Hardtwald</v>
      </c>
    </row>
    <row r="27" spans="1:31" s="43" customFormat="1" x14ac:dyDescent="0.3">
      <c r="A27" s="36">
        <v>5</v>
      </c>
      <c r="B27" s="36" t="s">
        <v>330</v>
      </c>
      <c r="C27" s="40">
        <v>20</v>
      </c>
      <c r="D27" s="40">
        <v>10</v>
      </c>
      <c r="E27" s="40">
        <v>1</v>
      </c>
      <c r="F27" s="40">
        <v>9</v>
      </c>
      <c r="G27" s="40">
        <v>581</v>
      </c>
      <c r="H27" s="36" t="s">
        <v>221</v>
      </c>
      <c r="I27" s="41">
        <v>585</v>
      </c>
      <c r="J27" s="40">
        <v>21</v>
      </c>
      <c r="K27" s="36" t="s">
        <v>221</v>
      </c>
      <c r="L27" s="41">
        <v>19</v>
      </c>
      <c r="M27" s="41" t="s">
        <v>461</v>
      </c>
      <c r="N27" t="str">
        <f t="shared" si="3"/>
        <v>BzL 5</v>
      </c>
      <c r="O27"/>
      <c r="P27"/>
      <c r="U27" s="59"/>
      <c r="V27"/>
      <c r="W27"/>
      <c r="X27"/>
      <c r="Y27"/>
      <c r="Z27"/>
      <c r="AE27" s="43" t="str">
        <f t="shared" si="0"/>
        <v>Spvgg Ilvesheim</v>
      </c>
    </row>
    <row r="28" spans="1:31" s="43" customFormat="1" x14ac:dyDescent="0.3">
      <c r="A28" s="36">
        <v>6</v>
      </c>
      <c r="B28" s="36" t="s">
        <v>331</v>
      </c>
      <c r="C28" s="40">
        <v>21</v>
      </c>
      <c r="D28" s="40">
        <v>9</v>
      </c>
      <c r="E28" s="40">
        <v>1</v>
      </c>
      <c r="F28" s="40">
        <v>11</v>
      </c>
      <c r="G28" s="40">
        <v>518</v>
      </c>
      <c r="H28" s="36" t="s">
        <v>221</v>
      </c>
      <c r="I28" s="41">
        <v>560</v>
      </c>
      <c r="J28" s="40">
        <v>19</v>
      </c>
      <c r="K28" s="36" t="s">
        <v>221</v>
      </c>
      <c r="L28" s="41">
        <v>23</v>
      </c>
      <c r="M28" s="41" t="s">
        <v>461</v>
      </c>
      <c r="N28" t="str">
        <f t="shared" si="3"/>
        <v>BzL 6</v>
      </c>
      <c r="O28"/>
      <c r="P28"/>
      <c r="U28" s="59"/>
      <c r="V28"/>
      <c r="W28"/>
      <c r="X28"/>
      <c r="Y28"/>
      <c r="Z28"/>
      <c r="AE28" s="43" t="str">
        <f t="shared" si="0"/>
        <v>HSG Weschnitztal 2</v>
      </c>
    </row>
    <row r="29" spans="1:31" s="43" customFormat="1" x14ac:dyDescent="0.3">
      <c r="A29" s="36">
        <v>7</v>
      </c>
      <c r="B29" s="36" t="s">
        <v>235</v>
      </c>
      <c r="C29" s="40">
        <v>20</v>
      </c>
      <c r="D29" s="40">
        <v>6</v>
      </c>
      <c r="E29" s="40">
        <v>2</v>
      </c>
      <c r="F29" s="40">
        <v>12</v>
      </c>
      <c r="G29" s="40">
        <v>583</v>
      </c>
      <c r="H29" s="36" t="s">
        <v>221</v>
      </c>
      <c r="I29" s="41">
        <v>570</v>
      </c>
      <c r="J29" s="40">
        <v>14</v>
      </c>
      <c r="K29" s="36" t="s">
        <v>221</v>
      </c>
      <c r="L29" s="41">
        <v>26</v>
      </c>
      <c r="M29" s="41" t="s">
        <v>461</v>
      </c>
      <c r="N29" t="str">
        <f t="shared" si="3"/>
        <v>BzL 7</v>
      </c>
      <c r="O29"/>
      <c r="P29"/>
      <c r="U29" s="59"/>
      <c r="V29"/>
      <c r="W29"/>
      <c r="X29"/>
      <c r="Y29"/>
      <c r="Z29"/>
      <c r="AE29" s="43" t="str">
        <f t="shared" si="0"/>
        <v>HC Mannheim-Vogelstang</v>
      </c>
    </row>
    <row r="30" spans="1:31" s="43" customFormat="1" x14ac:dyDescent="0.3">
      <c r="A30" s="40">
        <v>8</v>
      </c>
      <c r="B30" s="36" t="s">
        <v>327</v>
      </c>
      <c r="C30" s="40">
        <v>20</v>
      </c>
      <c r="D30" s="40">
        <v>7</v>
      </c>
      <c r="E30" s="40">
        <v>0</v>
      </c>
      <c r="F30" s="40">
        <v>13</v>
      </c>
      <c r="G30" s="40">
        <v>599</v>
      </c>
      <c r="H30" s="36" t="s">
        <v>221</v>
      </c>
      <c r="I30" s="41">
        <v>622</v>
      </c>
      <c r="J30" s="40">
        <v>14</v>
      </c>
      <c r="K30" s="36" t="s">
        <v>221</v>
      </c>
      <c r="L30" s="41">
        <v>26</v>
      </c>
      <c r="M30" s="41" t="s">
        <v>461</v>
      </c>
      <c r="N30" t="str">
        <f t="shared" si="3"/>
        <v>BzL 8</v>
      </c>
      <c r="O30"/>
      <c r="P30"/>
      <c r="U30" s="59"/>
      <c r="V30"/>
      <c r="W30"/>
      <c r="X30"/>
      <c r="Y30"/>
      <c r="Z30"/>
      <c r="AE30" s="43" t="str">
        <f t="shared" si="0"/>
        <v>TSV HD-Wieblingen 2</v>
      </c>
    </row>
    <row r="31" spans="1:31" s="43" customFormat="1" x14ac:dyDescent="0.3">
      <c r="A31" s="36">
        <v>9</v>
      </c>
      <c r="B31" s="36" t="s">
        <v>266</v>
      </c>
      <c r="C31" s="40">
        <v>20</v>
      </c>
      <c r="D31" s="40">
        <v>5</v>
      </c>
      <c r="E31" s="40">
        <v>2</v>
      </c>
      <c r="F31" s="40">
        <v>13</v>
      </c>
      <c r="G31" s="40">
        <v>517</v>
      </c>
      <c r="H31" s="36" t="s">
        <v>221</v>
      </c>
      <c r="I31" s="41">
        <v>556</v>
      </c>
      <c r="J31" s="40">
        <v>12</v>
      </c>
      <c r="K31" s="36" t="s">
        <v>221</v>
      </c>
      <c r="L31" s="41">
        <v>28</v>
      </c>
      <c r="M31" s="41" t="s">
        <v>461</v>
      </c>
      <c r="N31" t="str">
        <f t="shared" si="3"/>
        <v>BzL 9</v>
      </c>
      <c r="O31"/>
      <c r="P31"/>
      <c r="U31" s="59"/>
      <c r="V31"/>
      <c r="W31"/>
      <c r="X31"/>
      <c r="Y31"/>
      <c r="Z31"/>
      <c r="AE31" s="43" t="str">
        <f t="shared" si="0"/>
        <v>SG Nußloch 2</v>
      </c>
    </row>
    <row r="32" spans="1:31" s="43" customFormat="1" x14ac:dyDescent="0.3">
      <c r="A32" s="40">
        <v>10</v>
      </c>
      <c r="B32" s="36" t="s">
        <v>333</v>
      </c>
      <c r="C32" s="40">
        <v>20</v>
      </c>
      <c r="D32" s="40">
        <v>5</v>
      </c>
      <c r="E32" s="40">
        <v>1</v>
      </c>
      <c r="F32" s="40">
        <v>14</v>
      </c>
      <c r="G32" s="40">
        <v>446</v>
      </c>
      <c r="H32" s="36" t="s">
        <v>221</v>
      </c>
      <c r="I32" s="41">
        <v>594</v>
      </c>
      <c r="J32" s="40">
        <v>11</v>
      </c>
      <c r="K32" s="36" t="s">
        <v>221</v>
      </c>
      <c r="L32" s="41">
        <v>29</v>
      </c>
      <c r="M32" s="41" t="s">
        <v>461</v>
      </c>
      <c r="N32" t="str">
        <f t="shared" si="3"/>
        <v>BzL 10</v>
      </c>
      <c r="O32"/>
      <c r="P32"/>
      <c r="U32" s="59"/>
      <c r="V32"/>
      <c r="W32"/>
      <c r="X32"/>
      <c r="Y32"/>
      <c r="Z32"/>
      <c r="AE32" s="43" t="str">
        <f t="shared" si="0"/>
        <v>TV Hemsbach 2</v>
      </c>
    </row>
    <row r="33" spans="1:31" s="43" customFormat="1" x14ac:dyDescent="0.3">
      <c r="A33" s="36">
        <v>11</v>
      </c>
      <c r="B33" s="36" t="s">
        <v>329</v>
      </c>
      <c r="C33" s="40">
        <v>20</v>
      </c>
      <c r="D33" s="40">
        <v>5</v>
      </c>
      <c r="E33" s="40">
        <v>0</v>
      </c>
      <c r="F33" s="40">
        <v>15</v>
      </c>
      <c r="G33" s="40">
        <v>397</v>
      </c>
      <c r="H33" s="36" t="s">
        <v>221</v>
      </c>
      <c r="I33" s="41">
        <v>456</v>
      </c>
      <c r="J33" s="40">
        <v>10</v>
      </c>
      <c r="K33" s="36" t="s">
        <v>221</v>
      </c>
      <c r="L33" s="41">
        <v>30</v>
      </c>
      <c r="M33" s="41" t="s">
        <v>461</v>
      </c>
      <c r="N33" t="str">
        <f t="shared" si="3"/>
        <v>BzL 11</v>
      </c>
      <c r="O33"/>
      <c r="P33"/>
      <c r="U33" s="59"/>
      <c r="V33"/>
      <c r="W33"/>
      <c r="X33"/>
      <c r="Y33"/>
      <c r="Z33"/>
      <c r="AE33" s="43" t="str">
        <f t="shared" si="0"/>
        <v>SG Heddesheim 2</v>
      </c>
    </row>
    <row r="34" spans="1:31" s="43" customFormat="1" x14ac:dyDescent="0.3">
      <c r="A34" s="36">
        <v>12</v>
      </c>
      <c r="B34" s="36" t="s">
        <v>332</v>
      </c>
      <c r="C34" s="40">
        <v>20</v>
      </c>
      <c r="D34" s="40">
        <v>3</v>
      </c>
      <c r="E34" s="40">
        <v>2</v>
      </c>
      <c r="F34" s="40">
        <v>15</v>
      </c>
      <c r="G34" s="40">
        <v>549</v>
      </c>
      <c r="H34" s="36" t="s">
        <v>221</v>
      </c>
      <c r="I34" s="41">
        <v>647</v>
      </c>
      <c r="J34" s="40">
        <v>8</v>
      </c>
      <c r="K34" s="36" t="s">
        <v>221</v>
      </c>
      <c r="L34" s="41">
        <v>32</v>
      </c>
      <c r="M34" s="41" t="s">
        <v>461</v>
      </c>
      <c r="N34" t="str">
        <f t="shared" si="3"/>
        <v>BzL 12</v>
      </c>
      <c r="O34"/>
      <c r="P34"/>
      <c r="U34" s="59"/>
      <c r="V34"/>
      <c r="W34"/>
      <c r="X34"/>
      <c r="Y34"/>
      <c r="Z34"/>
      <c r="AE34" s="43" t="str">
        <f t="shared" si="0"/>
        <v>HSV Hockenheim 2</v>
      </c>
    </row>
    <row r="35" spans="1:31" s="43" customFormat="1" x14ac:dyDescent="0.3">
      <c r="A35"/>
      <c r="B35"/>
      <c r="C35" s="33"/>
      <c r="D35" s="33"/>
      <c r="E35" s="33"/>
      <c r="F35" s="33"/>
      <c r="G35" s="33"/>
      <c r="H35"/>
      <c r="I35" s="27"/>
      <c r="J35" s="33"/>
      <c r="K35"/>
      <c r="L35" s="27"/>
      <c r="M35" s="27"/>
      <c r="N35"/>
      <c r="O35"/>
      <c r="P35"/>
      <c r="U35" s="59"/>
      <c r="V35"/>
      <c r="W35"/>
      <c r="X35"/>
      <c r="Y35"/>
      <c r="Z35"/>
    </row>
    <row r="36" spans="1:31" s="43" customFormat="1" ht="15.6" x14ac:dyDescent="0.35">
      <c r="A36" s="37" t="s">
        <v>538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/>
      <c r="O36"/>
      <c r="P36"/>
      <c r="U36" s="59"/>
      <c r="V36"/>
      <c r="W36"/>
      <c r="X36"/>
      <c r="Y36"/>
      <c r="Z36"/>
    </row>
    <row r="37" spans="1:31" s="43" customFormat="1" x14ac:dyDescent="0.3">
      <c r="A37" s="36"/>
      <c r="B37" s="36"/>
      <c r="C37" s="38" t="s">
        <v>214</v>
      </c>
      <c r="D37" s="38" t="s">
        <v>215</v>
      </c>
      <c r="E37" s="38" t="s">
        <v>216</v>
      </c>
      <c r="F37" s="38" t="s">
        <v>217</v>
      </c>
      <c r="G37" s="36"/>
      <c r="H37" s="39" t="s">
        <v>218</v>
      </c>
      <c r="I37" s="36"/>
      <c r="J37" s="36"/>
      <c r="K37" s="39" t="s">
        <v>219</v>
      </c>
      <c r="L37" s="36"/>
      <c r="M37" s="36"/>
      <c r="N37"/>
      <c r="O37" s="43" t="s">
        <v>418</v>
      </c>
      <c r="P37" s="43" t="s">
        <v>513</v>
      </c>
      <c r="Q37" s="43" t="s">
        <v>419</v>
      </c>
      <c r="R37" s="43" t="s">
        <v>420</v>
      </c>
      <c r="S37" s="43" t="s">
        <v>422</v>
      </c>
      <c r="T37" s="43" t="s">
        <v>514</v>
      </c>
      <c r="U37" s="59"/>
      <c r="V37" s="43" t="s">
        <v>423</v>
      </c>
      <c r="X37" s="43" t="s">
        <v>424</v>
      </c>
      <c r="Z37"/>
      <c r="AA37" s="43" t="s">
        <v>425</v>
      </c>
    </row>
    <row r="38" spans="1:31" s="43" customFormat="1" x14ac:dyDescent="0.3">
      <c r="A38" s="40">
        <v>1</v>
      </c>
      <c r="B38" s="36" t="s">
        <v>336</v>
      </c>
      <c r="C38" s="40">
        <v>14</v>
      </c>
      <c r="D38" s="40">
        <v>12</v>
      </c>
      <c r="E38" s="40">
        <v>0</v>
      </c>
      <c r="F38" s="40">
        <v>2</v>
      </c>
      <c r="G38" s="40">
        <v>441</v>
      </c>
      <c r="H38" s="36" t="s">
        <v>221</v>
      </c>
      <c r="I38" s="41">
        <v>391</v>
      </c>
      <c r="J38" s="40">
        <v>24</v>
      </c>
      <c r="K38" s="36" t="s">
        <v>221</v>
      </c>
      <c r="L38" s="41">
        <v>4</v>
      </c>
      <c r="M38" s="41" t="s">
        <v>462</v>
      </c>
      <c r="N38" s="49" t="str">
        <f>CONCATENATE(M38," ",AA38)</f>
        <v>BzK1 1</v>
      </c>
      <c r="O38" s="43">
        <f>ROUND((J38/C38)*100,1)</f>
        <v>171.4</v>
      </c>
      <c r="P38" s="43">
        <f>ROUND((L38/C38)*100,1)</f>
        <v>28.6</v>
      </c>
      <c r="Q38" s="43">
        <f>ROUND(((G38-I38)/C38)*100,1)</f>
        <v>357.1</v>
      </c>
      <c r="R38" s="43">
        <f>ROUND((G38/C38)*100,1)</f>
        <v>3150</v>
      </c>
      <c r="S38" s="49">
        <f>RANK(O38,($O$38,$O$51),0)</f>
        <v>1</v>
      </c>
      <c r="T38" s="49">
        <f>RANK(P38,($P$38,$P$51),1)</f>
        <v>1</v>
      </c>
      <c r="U38" s="50" t="str">
        <f>IF(LEN(T38)=1,CONCATENATE("0",T38),T38)</f>
        <v>01</v>
      </c>
      <c r="V38" s="49">
        <f>RANK(Q38,($Q$38,$Q$51),0)</f>
        <v>2</v>
      </c>
      <c r="W38" s="50" t="str">
        <f>IF(LEN(V38)=1,CONCATENATE("0",V38),V38)</f>
        <v>02</v>
      </c>
      <c r="X38" s="49">
        <f>RANK(R38,($R$38,$R$51),0)</f>
        <v>1</v>
      </c>
      <c r="Y38" s="50" t="str">
        <f>IF(LEN(X38)=1,CONCATENATE("0",X38),X38)</f>
        <v>01</v>
      </c>
      <c r="Z38" s="49">
        <f>ABS(CONCATENATE(S38,U38,W38,Y38))</f>
        <v>1010201</v>
      </c>
      <c r="AA38" s="49">
        <f>RANK(Z38,($Z$38,$Z$51),1)</f>
        <v>1</v>
      </c>
      <c r="AE38" s="43" t="str">
        <f t="shared" si="0"/>
        <v>SG MTG/PSV Mannheim</v>
      </c>
    </row>
    <row r="39" spans="1:31" s="43" customFormat="1" x14ac:dyDescent="0.3">
      <c r="A39" s="40">
        <v>2</v>
      </c>
      <c r="B39" s="36" t="s">
        <v>335</v>
      </c>
      <c r="C39" s="40">
        <v>15</v>
      </c>
      <c r="D39" s="40">
        <v>10</v>
      </c>
      <c r="E39" s="40">
        <v>0</v>
      </c>
      <c r="F39" s="40">
        <v>5</v>
      </c>
      <c r="G39" s="40">
        <v>419</v>
      </c>
      <c r="H39" s="36" t="s">
        <v>221</v>
      </c>
      <c r="I39" s="41">
        <v>379</v>
      </c>
      <c r="J39" s="40">
        <v>20</v>
      </c>
      <c r="K39" s="36" t="s">
        <v>221</v>
      </c>
      <c r="L39" s="41">
        <v>10</v>
      </c>
      <c r="M39" s="41" t="s">
        <v>462</v>
      </c>
      <c r="N39" t="str">
        <f t="shared" ref="N39:N46" si="4">CONCATENATE(M39," ",AA39)</f>
        <v>BzK1 5</v>
      </c>
      <c r="O39" s="43">
        <f t="shared" ref="O39:O58" si="5">ROUND((J39/C39)*100,1)</f>
        <v>133.30000000000001</v>
      </c>
      <c r="P39" s="43">
        <f t="shared" ref="P39:P92" si="6">ROUND((L39/C39)*100,1)</f>
        <v>66.7</v>
      </c>
      <c r="Q39" s="43">
        <f t="shared" ref="Q39:Q58" si="7">ROUND(((G39-I39)/C39)*100,1)</f>
        <v>266.7</v>
      </c>
      <c r="R39" s="43">
        <f t="shared" ref="R39:R58" si="8">ROUND((G39/C39)*100,1)</f>
        <v>2793.3</v>
      </c>
      <c r="S39">
        <f>RANK(O39,($O$39:$O$47,$O$52:$O$59),0)</f>
        <v>3</v>
      </c>
      <c r="T39">
        <f>RANK(P39,($P$39:$P$47,$P$52:$P$59),1)</f>
        <v>3</v>
      </c>
      <c r="U39" s="61" t="str">
        <f t="shared" ref="U39:U92" si="9">IF(LEN(T39)=1,CONCATENATE("0",T39),T39)</f>
        <v>03</v>
      </c>
      <c r="V39">
        <f>RANK(Q39,($Q$39:$Q$47,$Q$52:$Q$59),0)</f>
        <v>3</v>
      </c>
      <c r="W39" s="48" t="str">
        <f>IF(LEN(V39)=1,CONCATENATE("0",V39),V39)</f>
        <v>03</v>
      </c>
      <c r="X39">
        <f>RANK(R39,($R$39:$R$47,$R$52:$R$59),0)</f>
        <v>5</v>
      </c>
      <c r="Y39" s="48" t="str">
        <f>IF(LEN(X39)=1,CONCATENATE("0",X39),X39)</f>
        <v>05</v>
      </c>
      <c r="Z39">
        <f t="shared" ref="Z39:Z46" si="10">ABS(CONCATENATE(S39,U39,W39,Y39))</f>
        <v>3030305</v>
      </c>
      <c r="AA39">
        <f>RANK(Z39,($Z$39:$Z$47,$Z$52:$Z$59),1)+2</f>
        <v>5</v>
      </c>
      <c r="AE39" s="43" t="str">
        <f t="shared" si="0"/>
        <v>Saase3 Leutershausen Handball 4</v>
      </c>
    </row>
    <row r="40" spans="1:31" s="43" customFormat="1" x14ac:dyDescent="0.3">
      <c r="A40" s="40">
        <v>3</v>
      </c>
      <c r="B40" s="36" t="s">
        <v>334</v>
      </c>
      <c r="C40" s="40">
        <v>16</v>
      </c>
      <c r="D40" s="40">
        <v>9</v>
      </c>
      <c r="E40" s="40">
        <v>1</v>
      </c>
      <c r="F40" s="40">
        <v>6</v>
      </c>
      <c r="G40" s="40">
        <v>411</v>
      </c>
      <c r="H40" s="36" t="s">
        <v>221</v>
      </c>
      <c r="I40" s="41">
        <v>407</v>
      </c>
      <c r="J40" s="40">
        <v>19</v>
      </c>
      <c r="K40" s="36" t="s">
        <v>221</v>
      </c>
      <c r="L40" s="41">
        <v>13</v>
      </c>
      <c r="M40" s="41" t="s">
        <v>462</v>
      </c>
      <c r="N40" t="str">
        <f t="shared" si="4"/>
        <v>BzK1 6</v>
      </c>
      <c r="O40" s="43">
        <f t="shared" si="5"/>
        <v>118.8</v>
      </c>
      <c r="P40" s="43">
        <f t="shared" si="6"/>
        <v>81.3</v>
      </c>
      <c r="Q40" s="43">
        <f t="shared" si="7"/>
        <v>25</v>
      </c>
      <c r="R40" s="43">
        <f t="shared" si="8"/>
        <v>2568.8000000000002</v>
      </c>
      <c r="S40">
        <f>RANK(O40,($O$39:$O$47,$O$52:$O$59),0)</f>
        <v>4</v>
      </c>
      <c r="T40">
        <f>RANK(P40,($P$39:$P$47,$P$52:$P$59),1)</f>
        <v>4</v>
      </c>
      <c r="U40" s="61" t="str">
        <f t="shared" si="9"/>
        <v>04</v>
      </c>
      <c r="V40">
        <f>RANK(Q40,($Q$39:$Q$47,$Q$52:$Q$59),0)</f>
        <v>7</v>
      </c>
      <c r="W40" s="48" t="str">
        <f t="shared" ref="W40:W46" si="11">IF(LEN(V40)=1,CONCATENATE("0",V40),V40)</f>
        <v>07</v>
      </c>
      <c r="X40">
        <f>RANK(R40,($R$39:$R$47,$R$52:$R$59),0)</f>
        <v>9</v>
      </c>
      <c r="Y40" s="48" t="str">
        <f t="shared" ref="Y40:Y46" si="12">IF(LEN(X40)=1,CONCATENATE("0",X40),X40)</f>
        <v>09</v>
      </c>
      <c r="Z40">
        <f t="shared" si="10"/>
        <v>4040709</v>
      </c>
      <c r="AA40">
        <f>RANK(Z40,($Z$39:$Z$47,$Z$52:$Z$59),1)+2</f>
        <v>6</v>
      </c>
      <c r="AE40" s="43" t="str">
        <f t="shared" si="0"/>
        <v>TG Laudenbach 2</v>
      </c>
    </row>
    <row r="41" spans="1:31" s="43" customFormat="1" x14ac:dyDescent="0.3">
      <c r="A41" s="40">
        <v>4</v>
      </c>
      <c r="B41" s="36" t="s">
        <v>314</v>
      </c>
      <c r="C41" s="40">
        <v>16</v>
      </c>
      <c r="D41" s="40">
        <v>8</v>
      </c>
      <c r="E41" s="40">
        <v>0</v>
      </c>
      <c r="F41" s="40">
        <v>8</v>
      </c>
      <c r="G41" s="40">
        <v>380</v>
      </c>
      <c r="H41" s="36" t="s">
        <v>221</v>
      </c>
      <c r="I41" s="41">
        <v>375</v>
      </c>
      <c r="J41" s="40">
        <v>16</v>
      </c>
      <c r="K41" s="36" t="s">
        <v>221</v>
      </c>
      <c r="L41" s="41">
        <v>16</v>
      </c>
      <c r="M41" s="41" t="s">
        <v>462</v>
      </c>
      <c r="N41" t="str">
        <f t="shared" si="4"/>
        <v>BzK1 10</v>
      </c>
      <c r="O41" s="43">
        <f t="shared" si="5"/>
        <v>100</v>
      </c>
      <c r="P41" s="43">
        <f t="shared" si="6"/>
        <v>100</v>
      </c>
      <c r="Q41" s="43">
        <f t="shared" si="7"/>
        <v>31.3</v>
      </c>
      <c r="R41" s="43">
        <f t="shared" si="8"/>
        <v>2375</v>
      </c>
      <c r="S41">
        <f>RANK(O41,($O$39:$O$47,$O$52:$O$59),0)</f>
        <v>7</v>
      </c>
      <c r="T41">
        <f>RANK(P41,($P$39:$P$47,$P$52:$P$59),1)</f>
        <v>7</v>
      </c>
      <c r="U41" s="61" t="str">
        <f t="shared" si="9"/>
        <v>07</v>
      </c>
      <c r="V41">
        <f>RANK(Q41,($Q$39:$Q$47,$Q$52:$Q$59),0)</f>
        <v>6</v>
      </c>
      <c r="W41" s="48" t="str">
        <f t="shared" si="11"/>
        <v>06</v>
      </c>
      <c r="X41">
        <f>RANK(R41,($R$39:$R$47,$R$52:$R$59),0)</f>
        <v>13</v>
      </c>
      <c r="Y41" s="48">
        <f t="shared" si="12"/>
        <v>13</v>
      </c>
      <c r="Z41">
        <f t="shared" si="10"/>
        <v>7070613</v>
      </c>
      <c r="AA41">
        <f>RANK(Z41,($Z$39:$Z$47,$Z$52:$Z$59),1)+2</f>
        <v>10</v>
      </c>
      <c r="AE41" s="43" t="str">
        <f t="shared" si="0"/>
        <v>TV Schriesheim 2</v>
      </c>
    </row>
    <row r="42" spans="1:31" s="43" customFormat="1" x14ac:dyDescent="0.3">
      <c r="A42" s="36">
        <v>5</v>
      </c>
      <c r="B42" s="36" t="s">
        <v>338</v>
      </c>
      <c r="C42" s="40">
        <v>14</v>
      </c>
      <c r="D42" s="40">
        <v>7</v>
      </c>
      <c r="E42" s="40">
        <v>1</v>
      </c>
      <c r="F42" s="40">
        <v>6</v>
      </c>
      <c r="G42" s="40">
        <v>383</v>
      </c>
      <c r="H42" s="36" t="s">
        <v>221</v>
      </c>
      <c r="I42" s="41">
        <v>419</v>
      </c>
      <c r="J42" s="40">
        <v>15</v>
      </c>
      <c r="K42" s="36" t="s">
        <v>221</v>
      </c>
      <c r="L42" s="41">
        <v>13</v>
      </c>
      <c r="M42" s="41" t="s">
        <v>462</v>
      </c>
      <c r="N42" t="str">
        <f t="shared" si="4"/>
        <v>BzK1 8</v>
      </c>
      <c r="O42" s="43">
        <f t="shared" si="5"/>
        <v>107.1</v>
      </c>
      <c r="P42" s="43">
        <f t="shared" si="6"/>
        <v>92.9</v>
      </c>
      <c r="Q42" s="43">
        <f t="shared" si="7"/>
        <v>-257.10000000000002</v>
      </c>
      <c r="R42" s="43">
        <f t="shared" si="8"/>
        <v>2735.7</v>
      </c>
      <c r="S42">
        <f>RANK(O42,($O$39:$O$47,$O$52:$O$59),0)</f>
        <v>6</v>
      </c>
      <c r="T42">
        <f>RANK(P42,($P$39:$P$47,$P$52:$P$59),1)</f>
        <v>6</v>
      </c>
      <c r="U42" s="61" t="str">
        <f t="shared" si="9"/>
        <v>06</v>
      </c>
      <c r="V42">
        <f>RANK(Q42,($Q$39:$Q$47,$Q$52:$Q$59),0)</f>
        <v>10</v>
      </c>
      <c r="W42" s="48">
        <f t="shared" si="11"/>
        <v>10</v>
      </c>
      <c r="X42">
        <f>RANK(R42,($R$39:$R$47,$R$52:$R$59),0)</f>
        <v>6</v>
      </c>
      <c r="Y42" s="48" t="str">
        <f t="shared" si="12"/>
        <v>06</v>
      </c>
      <c r="Z42">
        <f t="shared" si="10"/>
        <v>6061006</v>
      </c>
      <c r="AA42">
        <f>RANK(Z42,($Z$39:$Z$47,$Z$52:$Z$59),1)+2</f>
        <v>8</v>
      </c>
      <c r="AE42" s="43" t="str">
        <f t="shared" si="0"/>
        <v>SG HD-Kirchheim</v>
      </c>
    </row>
    <row r="43" spans="1:31" s="43" customFormat="1" x14ac:dyDescent="0.3">
      <c r="A43" s="36">
        <v>6</v>
      </c>
      <c r="B43" s="36" t="s">
        <v>342</v>
      </c>
      <c r="C43" s="40">
        <v>14</v>
      </c>
      <c r="D43" s="40">
        <v>6</v>
      </c>
      <c r="E43" s="40">
        <v>2</v>
      </c>
      <c r="F43" s="40">
        <v>6</v>
      </c>
      <c r="G43" s="40">
        <v>430</v>
      </c>
      <c r="H43" s="36" t="s">
        <v>221</v>
      </c>
      <c r="I43" s="41">
        <v>420</v>
      </c>
      <c r="J43" s="40">
        <v>14</v>
      </c>
      <c r="K43" s="36" t="s">
        <v>221</v>
      </c>
      <c r="L43" s="41">
        <v>14</v>
      </c>
      <c r="M43" s="41" t="s">
        <v>462</v>
      </c>
      <c r="N43" t="str">
        <f t="shared" si="4"/>
        <v>BzK1 9</v>
      </c>
      <c r="O43" s="43">
        <f t="shared" si="5"/>
        <v>100</v>
      </c>
      <c r="P43" s="43">
        <f t="shared" si="6"/>
        <v>100</v>
      </c>
      <c r="Q43" s="43">
        <f t="shared" si="7"/>
        <v>71.400000000000006</v>
      </c>
      <c r="R43" s="43">
        <f t="shared" si="8"/>
        <v>3071.4</v>
      </c>
      <c r="S43">
        <f>RANK(O43,($O$39:$O$47,$O$52:$O$59),0)</f>
        <v>7</v>
      </c>
      <c r="T43">
        <f>RANK(P43,($P$39:$P$47,$P$52:$P$59),1)</f>
        <v>7</v>
      </c>
      <c r="U43" s="61" t="str">
        <f t="shared" si="9"/>
        <v>07</v>
      </c>
      <c r="V43">
        <f>RANK(Q43,($Q$39:$Q$47,$Q$52:$Q$59),0)</f>
        <v>4</v>
      </c>
      <c r="W43" s="48" t="str">
        <f t="shared" si="11"/>
        <v>04</v>
      </c>
      <c r="X43">
        <f>RANK(R43,($R$39:$R$47,$R$52:$R$59),0)</f>
        <v>3</v>
      </c>
      <c r="Y43" s="48" t="str">
        <f t="shared" si="12"/>
        <v>03</v>
      </c>
      <c r="Z43">
        <f t="shared" si="10"/>
        <v>7070403</v>
      </c>
      <c r="AA43">
        <f>RANK(Z43,($Z$39:$Z$47,$Z$52:$Z$59),1)+2</f>
        <v>9</v>
      </c>
      <c r="AE43" s="43" t="str">
        <f t="shared" si="0"/>
        <v>TSG Germania Dossenheim 2</v>
      </c>
    </row>
    <row r="44" spans="1:31" s="43" customFormat="1" x14ac:dyDescent="0.3">
      <c r="A44" s="36">
        <v>7</v>
      </c>
      <c r="B44" s="36" t="s">
        <v>339</v>
      </c>
      <c r="C44" s="40">
        <v>15</v>
      </c>
      <c r="D44" s="40">
        <v>6</v>
      </c>
      <c r="E44" s="40">
        <v>2</v>
      </c>
      <c r="F44" s="40">
        <v>7</v>
      </c>
      <c r="G44" s="40">
        <v>373</v>
      </c>
      <c r="H44" s="36" t="s">
        <v>221</v>
      </c>
      <c r="I44" s="41">
        <v>368</v>
      </c>
      <c r="J44" s="40">
        <v>14</v>
      </c>
      <c r="K44" s="36" t="s">
        <v>221</v>
      </c>
      <c r="L44" s="41">
        <v>16</v>
      </c>
      <c r="M44" s="41" t="s">
        <v>462</v>
      </c>
      <c r="N44" t="str">
        <f t="shared" si="4"/>
        <v>BzK1 11</v>
      </c>
      <c r="O44" s="43">
        <f t="shared" si="5"/>
        <v>93.3</v>
      </c>
      <c r="P44" s="43">
        <f t="shared" si="6"/>
        <v>106.7</v>
      </c>
      <c r="Q44" s="43">
        <f t="shared" si="7"/>
        <v>33.299999999999997</v>
      </c>
      <c r="R44" s="43">
        <f t="shared" si="8"/>
        <v>2486.6999999999998</v>
      </c>
      <c r="S44">
        <f>RANK(O44,($O$39:$O$47,$O$52:$O$59),0)</f>
        <v>9</v>
      </c>
      <c r="T44">
        <f>RANK(P44,($P$39:$P$47,$P$52:$P$59),1)</f>
        <v>9</v>
      </c>
      <c r="U44" s="61" t="str">
        <f t="shared" si="9"/>
        <v>09</v>
      </c>
      <c r="V44">
        <f>RANK(Q44,($Q$39:$Q$47,$Q$52:$Q$59),0)</f>
        <v>5</v>
      </c>
      <c r="W44" s="48" t="str">
        <f t="shared" si="11"/>
        <v>05</v>
      </c>
      <c r="X44">
        <f>RANK(R44,($R$39:$R$47,$R$52:$R$59),0)</f>
        <v>11</v>
      </c>
      <c r="Y44" s="48">
        <f t="shared" si="12"/>
        <v>11</v>
      </c>
      <c r="Z44">
        <f t="shared" si="10"/>
        <v>9090511</v>
      </c>
      <c r="AA44">
        <f>RANK(Z44,($Z$39:$Z$47,$Z$52:$Z$59),1)+2</f>
        <v>11</v>
      </c>
      <c r="AB44" s="43" t="s">
        <v>515</v>
      </c>
      <c r="AC44">
        <f>RANK(Z44,($Z$44,$Z$57),1)</f>
        <v>1</v>
      </c>
      <c r="AD44" s="43" t="str">
        <f>CONCATENATE("BzK1 7","_",AC44)</f>
        <v>BzK1 7_1</v>
      </c>
      <c r="AE44" s="43" t="str">
        <f>+B44</f>
        <v>TSV Amicitia 06/09 Viernheim 3</v>
      </c>
    </row>
    <row r="45" spans="1:31" s="43" customFormat="1" x14ac:dyDescent="0.3">
      <c r="A45" s="40">
        <v>8</v>
      </c>
      <c r="B45" s="36" t="s">
        <v>337</v>
      </c>
      <c r="C45" s="40">
        <v>15</v>
      </c>
      <c r="D45" s="40">
        <v>4</v>
      </c>
      <c r="E45" s="40">
        <v>0</v>
      </c>
      <c r="F45" s="40">
        <v>11</v>
      </c>
      <c r="G45" s="40">
        <v>425</v>
      </c>
      <c r="H45" s="36" t="s">
        <v>221</v>
      </c>
      <c r="I45" s="41">
        <v>458</v>
      </c>
      <c r="J45" s="40">
        <v>8</v>
      </c>
      <c r="K45" s="36" t="s">
        <v>221</v>
      </c>
      <c r="L45" s="41">
        <v>22</v>
      </c>
      <c r="M45" s="41" t="s">
        <v>462</v>
      </c>
      <c r="N45" t="str">
        <f t="shared" si="4"/>
        <v>BzK1 14</v>
      </c>
      <c r="O45" s="43">
        <f t="shared" si="5"/>
        <v>53.3</v>
      </c>
      <c r="P45" s="43">
        <f t="shared" si="6"/>
        <v>146.69999999999999</v>
      </c>
      <c r="Q45" s="43">
        <f t="shared" si="7"/>
        <v>-220</v>
      </c>
      <c r="R45" s="43">
        <f t="shared" si="8"/>
        <v>2833.3</v>
      </c>
      <c r="S45">
        <f>RANK(O45,($O$39:$O$47,$O$52:$O$59),0)</f>
        <v>12</v>
      </c>
      <c r="T45">
        <f>RANK(P45,($P$39:$P$47,$P$52:$P$59),1)</f>
        <v>12</v>
      </c>
      <c r="U45" s="61">
        <f t="shared" si="9"/>
        <v>12</v>
      </c>
      <c r="V45">
        <f>RANK(Q45,($Q$39:$Q$47,$Q$52:$Q$59),0)</f>
        <v>9</v>
      </c>
      <c r="W45" s="48" t="str">
        <f t="shared" si="11"/>
        <v>09</v>
      </c>
      <c r="X45">
        <f>RANK(R45,($R$39:$R$47,$R$52:$R$59),0)</f>
        <v>4</v>
      </c>
      <c r="Y45" s="48" t="str">
        <f t="shared" si="12"/>
        <v>04</v>
      </c>
      <c r="Z45">
        <f t="shared" si="10"/>
        <v>12120904</v>
      </c>
      <c r="AA45">
        <f>RANK(Z45,($Z$39:$Z$47,$Z$52:$Z$59),1)+2</f>
        <v>14</v>
      </c>
      <c r="AB45" s="43" t="s">
        <v>516</v>
      </c>
      <c r="AC45">
        <f>RANK(Z45,($Z$45,$Z$58),1)</f>
        <v>1</v>
      </c>
      <c r="AD45" s="43" t="str">
        <f>CONCATENATE("BzK1 8","_",AC45)</f>
        <v>BzK1 8_1</v>
      </c>
      <c r="AE45" s="43" t="str">
        <f t="shared" ref="AE45:AE93" si="13">+B45</f>
        <v>TV Friedrichsfeld 3</v>
      </c>
    </row>
    <row r="46" spans="1:31" s="43" customFormat="1" x14ac:dyDescent="0.3">
      <c r="A46" s="36">
        <v>9</v>
      </c>
      <c r="B46" s="36" t="s">
        <v>340</v>
      </c>
      <c r="C46" s="40">
        <v>15</v>
      </c>
      <c r="D46" s="40">
        <v>2</v>
      </c>
      <c r="E46" s="40">
        <v>0</v>
      </c>
      <c r="F46" s="40">
        <v>13</v>
      </c>
      <c r="G46" s="40">
        <v>405</v>
      </c>
      <c r="H46" s="36" t="s">
        <v>221</v>
      </c>
      <c r="I46" s="41">
        <v>450</v>
      </c>
      <c r="J46" s="40">
        <v>4</v>
      </c>
      <c r="K46" s="36" t="s">
        <v>221</v>
      </c>
      <c r="L46" s="41">
        <v>26</v>
      </c>
      <c r="M46" s="41" t="s">
        <v>462</v>
      </c>
      <c r="N46" t="str">
        <f t="shared" si="4"/>
        <v>BzK1 17</v>
      </c>
      <c r="O46" s="43">
        <f t="shared" si="5"/>
        <v>26.7</v>
      </c>
      <c r="P46" s="43">
        <f t="shared" si="6"/>
        <v>173.3</v>
      </c>
      <c r="Q46" s="43">
        <f t="shared" si="7"/>
        <v>-300</v>
      </c>
      <c r="R46" s="43">
        <f t="shared" si="8"/>
        <v>2700</v>
      </c>
      <c r="S46">
        <f>RANK(O46,($O$39:$O$47,$O$52:$O$59),0)</f>
        <v>15</v>
      </c>
      <c r="T46">
        <f>RANK(P46,($P$39:$P$47,$P$52:$P$59),1)</f>
        <v>15</v>
      </c>
      <c r="U46" s="61">
        <f t="shared" si="9"/>
        <v>15</v>
      </c>
      <c r="V46">
        <f>RANK(Q46,($Q$39:$Q$47,$Q$52:$Q$59),0)</f>
        <v>12</v>
      </c>
      <c r="W46" s="48">
        <f t="shared" si="11"/>
        <v>12</v>
      </c>
      <c r="X46">
        <f>RANK(R46,($R$39:$R$47,$R$52:$R$59),0)</f>
        <v>7</v>
      </c>
      <c r="Y46" s="48" t="str">
        <f t="shared" si="12"/>
        <v>07</v>
      </c>
      <c r="Z46">
        <f t="shared" si="10"/>
        <v>15151207</v>
      </c>
      <c r="AA46">
        <f>RANK(Z46,($Z$39:$Z$47,$Z$52:$Z$59),1)+2</f>
        <v>17</v>
      </c>
      <c r="AB46" s="43" t="s">
        <v>511</v>
      </c>
      <c r="AC46">
        <f>RANK(Z46,($Z$46,$Z$59),1)</f>
        <v>1</v>
      </c>
      <c r="AD46" s="43" t="str">
        <f>CONCATENATE("BzK1 9","_",AC46)</f>
        <v>BzK1 9_1</v>
      </c>
      <c r="AE46" s="43" t="str">
        <f t="shared" si="13"/>
        <v>TSV Handschuhsheim 3</v>
      </c>
    </row>
    <row r="47" spans="1:31" s="43" customFormat="1" x14ac:dyDescent="0.3">
      <c r="A47" s="40"/>
      <c r="B47" s="36" t="s">
        <v>341</v>
      </c>
      <c r="C47" s="40">
        <v>14</v>
      </c>
      <c r="D47" s="40">
        <v>0</v>
      </c>
      <c r="E47" s="40">
        <v>1</v>
      </c>
      <c r="F47" s="40">
        <v>13</v>
      </c>
      <c r="G47" s="40">
        <v>283</v>
      </c>
      <c r="H47" s="36" t="s">
        <v>221</v>
      </c>
      <c r="I47" s="41">
        <v>402</v>
      </c>
      <c r="J47" s="40">
        <v>1</v>
      </c>
      <c r="K47" s="36" t="s">
        <v>221</v>
      </c>
      <c r="L47" s="41">
        <v>27</v>
      </c>
      <c r="M47" s="41" t="s">
        <v>462</v>
      </c>
      <c r="N47"/>
      <c r="S47"/>
      <c r="T47"/>
      <c r="U47" s="61"/>
      <c r="V47"/>
      <c r="W47" s="48"/>
      <c r="X47"/>
      <c r="Y47" s="48"/>
      <c r="Z47"/>
      <c r="AA47"/>
      <c r="AB47" s="43" t="s">
        <v>465</v>
      </c>
      <c r="AE47" s="43" t="s">
        <v>587</v>
      </c>
    </row>
    <row r="48" spans="1:31" x14ac:dyDescent="0.3">
      <c r="C48" s="31"/>
      <c r="D48" s="31"/>
      <c r="E48" s="31"/>
      <c r="F48" s="31"/>
      <c r="H48" s="32"/>
      <c r="K48" s="32"/>
      <c r="O48" s="43"/>
      <c r="P48" s="43"/>
      <c r="U48" s="62"/>
      <c r="AE48" s="43"/>
    </row>
    <row r="49" spans="1:31" ht="15.6" x14ac:dyDescent="0.35">
      <c r="A49" s="37" t="s">
        <v>374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O49" s="43"/>
      <c r="P49" s="43"/>
      <c r="U49" s="62"/>
      <c r="AE49" s="43"/>
    </row>
    <row r="50" spans="1:31" x14ac:dyDescent="0.3">
      <c r="A50" s="36"/>
      <c r="B50" s="36"/>
      <c r="C50" s="38" t="s">
        <v>214</v>
      </c>
      <c r="D50" s="38" t="s">
        <v>215</v>
      </c>
      <c r="E50" s="38" t="s">
        <v>216</v>
      </c>
      <c r="F50" s="38" t="s">
        <v>217</v>
      </c>
      <c r="G50" s="36"/>
      <c r="H50" s="39" t="s">
        <v>218</v>
      </c>
      <c r="I50" s="36"/>
      <c r="J50" s="36"/>
      <c r="K50" s="39" t="s">
        <v>219</v>
      </c>
      <c r="L50" s="36"/>
      <c r="M50" s="36"/>
      <c r="O50" s="43"/>
      <c r="P50" s="43"/>
      <c r="U50" s="62"/>
      <c r="AE50" s="43"/>
    </row>
    <row r="51" spans="1:31" x14ac:dyDescent="0.3">
      <c r="A51" s="40">
        <v>1</v>
      </c>
      <c r="B51" s="36" t="s">
        <v>313</v>
      </c>
      <c r="C51" s="40">
        <v>13</v>
      </c>
      <c r="D51" s="40">
        <v>11</v>
      </c>
      <c r="E51" s="40">
        <v>0</v>
      </c>
      <c r="F51" s="40">
        <v>2</v>
      </c>
      <c r="G51" s="40">
        <v>378</v>
      </c>
      <c r="H51" s="36" t="s">
        <v>221</v>
      </c>
      <c r="I51" s="41">
        <v>300</v>
      </c>
      <c r="J51" s="40">
        <v>22</v>
      </c>
      <c r="K51" s="36" t="s">
        <v>221</v>
      </c>
      <c r="L51" s="41">
        <v>4</v>
      </c>
      <c r="M51" s="41" t="s">
        <v>462</v>
      </c>
      <c r="N51" s="49" t="str">
        <f t="shared" ref="N51:N57" si="14">CONCATENATE(M51," ",AA51)</f>
        <v>BzK1 2</v>
      </c>
      <c r="O51" s="43">
        <f t="shared" si="5"/>
        <v>169.2</v>
      </c>
      <c r="P51" s="43">
        <f t="shared" si="6"/>
        <v>30.8</v>
      </c>
      <c r="Q51" s="43">
        <f t="shared" si="7"/>
        <v>600</v>
      </c>
      <c r="R51" s="43">
        <f t="shared" si="8"/>
        <v>2907.7</v>
      </c>
      <c r="S51" s="49">
        <f>RANK(O51,($O$38,$O$51),0)</f>
        <v>2</v>
      </c>
      <c r="T51" s="49">
        <f>RANK(P51,($P$38,$P$51),1)</f>
        <v>2</v>
      </c>
      <c r="U51" s="63" t="str">
        <f t="shared" si="9"/>
        <v>02</v>
      </c>
      <c r="V51" s="49">
        <f>RANK(Q51,($Q$38,$Q$51),0)</f>
        <v>1</v>
      </c>
      <c r="W51" s="50" t="str">
        <f>IF(LEN(V51)=1,CONCATENATE("0",V51),V51)</f>
        <v>01</v>
      </c>
      <c r="X51" s="49">
        <f>RANK(R51,($R$38,$R$51),0)</f>
        <v>2</v>
      </c>
      <c r="Y51" s="50" t="str">
        <f>IF(LEN(X51)=1,CONCATENATE("0",X51),X51)</f>
        <v>02</v>
      </c>
      <c r="Z51" s="49">
        <f t="shared" ref="Z51:Z58" si="15">ABS(CONCATENATE(S51,U51,W51,Y51))</f>
        <v>2020102</v>
      </c>
      <c r="AA51" s="49">
        <f>RANK(Z51,($Z$38,$Z$51),1)</f>
        <v>2</v>
      </c>
      <c r="AE51" s="43" t="str">
        <f t="shared" si="13"/>
        <v>TSV Phönix Steinsfurt</v>
      </c>
    </row>
    <row r="52" spans="1:31" x14ac:dyDescent="0.3">
      <c r="A52" s="40">
        <v>2</v>
      </c>
      <c r="B52" s="36" t="s">
        <v>343</v>
      </c>
      <c r="C52" s="40">
        <v>13</v>
      </c>
      <c r="D52" s="40">
        <v>10</v>
      </c>
      <c r="E52" s="40">
        <v>1</v>
      </c>
      <c r="F52" s="40">
        <v>2</v>
      </c>
      <c r="G52" s="40">
        <v>400</v>
      </c>
      <c r="H52" s="36" t="s">
        <v>221</v>
      </c>
      <c r="I52" s="41">
        <v>304</v>
      </c>
      <c r="J52" s="40">
        <v>21</v>
      </c>
      <c r="K52" s="36" t="s">
        <v>221</v>
      </c>
      <c r="L52" s="41">
        <v>5</v>
      </c>
      <c r="M52" s="41" t="s">
        <v>462</v>
      </c>
      <c r="N52" t="str">
        <f t="shared" si="14"/>
        <v>BzK1 3</v>
      </c>
      <c r="O52" s="43">
        <f t="shared" si="5"/>
        <v>161.5</v>
      </c>
      <c r="P52" s="43">
        <f t="shared" si="6"/>
        <v>38.5</v>
      </c>
      <c r="Q52" s="43">
        <f t="shared" si="7"/>
        <v>738.5</v>
      </c>
      <c r="R52" s="43">
        <f t="shared" si="8"/>
        <v>3076.9</v>
      </c>
      <c r="S52">
        <f>RANK(O52,($O$39:$O$47,$O$52:$O$59),0)</f>
        <v>1</v>
      </c>
      <c r="T52">
        <f>RANK(P52,($P$39:$P$47,$P$52:$P$59),1)</f>
        <v>1</v>
      </c>
      <c r="U52" s="61" t="str">
        <f t="shared" si="9"/>
        <v>01</v>
      </c>
      <c r="V52">
        <f>RANK(Q52,($Q$39:$Q$47,$Q$52:$Q$59),0)</f>
        <v>1</v>
      </c>
      <c r="W52" s="48" t="str">
        <f t="shared" ref="W52:W58" si="16">IF(LEN(V52)=1,CONCATENATE("0",V52),V52)</f>
        <v>01</v>
      </c>
      <c r="X52">
        <f>RANK(R52,($R$39:$R$47,$R$52:$R$59),0)</f>
        <v>2</v>
      </c>
      <c r="Y52" s="48" t="str">
        <f t="shared" ref="Y52:Y58" si="17">IF(LEN(X52)=1,CONCATENATE("0",X52),X52)</f>
        <v>02</v>
      </c>
      <c r="Z52">
        <f t="shared" si="15"/>
        <v>1010102</v>
      </c>
      <c r="AA52">
        <f>RANK(Z52,($Z$39:$Z$47,$Z$52:$Z$59),1)+2</f>
        <v>3</v>
      </c>
      <c r="AE52" s="43" t="str">
        <f t="shared" si="13"/>
        <v>HG Oftersheim/Schwetzingen 3</v>
      </c>
    </row>
    <row r="53" spans="1:31" x14ac:dyDescent="0.3">
      <c r="A53" s="40">
        <v>3</v>
      </c>
      <c r="B53" s="36" t="s">
        <v>345</v>
      </c>
      <c r="C53" s="40">
        <v>13</v>
      </c>
      <c r="D53" s="40">
        <v>9</v>
      </c>
      <c r="E53" s="40">
        <v>0</v>
      </c>
      <c r="F53" s="40">
        <v>4</v>
      </c>
      <c r="G53" s="40">
        <v>401</v>
      </c>
      <c r="H53" s="36" t="s">
        <v>221</v>
      </c>
      <c r="I53" s="41">
        <v>330</v>
      </c>
      <c r="J53" s="40">
        <v>18</v>
      </c>
      <c r="K53" s="36" t="s">
        <v>221</v>
      </c>
      <c r="L53" s="41">
        <v>8</v>
      </c>
      <c r="M53" s="41" t="s">
        <v>462</v>
      </c>
      <c r="N53" t="str">
        <f t="shared" si="14"/>
        <v>BzK1 4</v>
      </c>
      <c r="O53" s="43">
        <f t="shared" si="5"/>
        <v>138.5</v>
      </c>
      <c r="P53" s="43">
        <f t="shared" si="6"/>
        <v>61.5</v>
      </c>
      <c r="Q53" s="43">
        <f t="shared" si="7"/>
        <v>546.20000000000005</v>
      </c>
      <c r="R53" s="43">
        <f t="shared" si="8"/>
        <v>3084.6</v>
      </c>
      <c r="S53">
        <f>RANK(O53,($O$39:$O$47,$O$52:$O$59),0)</f>
        <v>2</v>
      </c>
      <c r="T53">
        <f>RANK(P53,($P$39:$P$47,$P$52:$P$59),1)</f>
        <v>2</v>
      </c>
      <c r="U53" s="61" t="str">
        <f t="shared" si="9"/>
        <v>02</v>
      </c>
      <c r="V53">
        <f>RANK(Q53,($Q$39:$Q$47,$Q$52:$Q$59),0)</f>
        <v>2</v>
      </c>
      <c r="W53" s="48" t="str">
        <f t="shared" si="16"/>
        <v>02</v>
      </c>
      <c r="X53">
        <f>RANK(R53,($R$39:$R$47,$R$52:$R$59),0)</f>
        <v>1</v>
      </c>
      <c r="Y53" s="48" t="str">
        <f t="shared" si="17"/>
        <v>01</v>
      </c>
      <c r="Z53">
        <f t="shared" si="15"/>
        <v>2020201</v>
      </c>
      <c r="AA53">
        <f>RANK(Z53,($Z$39:$Z$47,$Z$52:$Z$59),1)+2</f>
        <v>4</v>
      </c>
      <c r="AE53" s="43" t="str">
        <f t="shared" si="13"/>
        <v>SG Heidelberg-Leimen  2</v>
      </c>
    </row>
    <row r="54" spans="1:31" x14ac:dyDescent="0.3">
      <c r="A54" s="40">
        <v>4</v>
      </c>
      <c r="B54" s="36" t="s">
        <v>344</v>
      </c>
      <c r="C54" s="40">
        <v>12</v>
      </c>
      <c r="D54" s="40">
        <v>7</v>
      </c>
      <c r="E54" s="40">
        <v>0</v>
      </c>
      <c r="F54" s="40">
        <v>5</v>
      </c>
      <c r="G54" s="40">
        <v>275</v>
      </c>
      <c r="H54" s="36" t="s">
        <v>221</v>
      </c>
      <c r="I54" s="41">
        <v>283</v>
      </c>
      <c r="J54" s="40">
        <v>14</v>
      </c>
      <c r="K54" s="36" t="s">
        <v>221</v>
      </c>
      <c r="L54" s="41">
        <v>10</v>
      </c>
      <c r="M54" s="41" t="s">
        <v>462</v>
      </c>
      <c r="N54" t="str">
        <f t="shared" si="14"/>
        <v>BzK1 7</v>
      </c>
      <c r="O54" s="43">
        <f t="shared" si="5"/>
        <v>116.7</v>
      </c>
      <c r="P54" s="43">
        <f t="shared" si="6"/>
        <v>83.3</v>
      </c>
      <c r="Q54" s="43">
        <f t="shared" si="7"/>
        <v>-66.7</v>
      </c>
      <c r="R54" s="43">
        <f t="shared" si="8"/>
        <v>2291.6999999999998</v>
      </c>
      <c r="S54">
        <f>RANK(O54,($O$39:$O$47,$O$52:$O$59),0)</f>
        <v>5</v>
      </c>
      <c r="T54">
        <f>RANK(P54,($P$39:$P$47,$P$52:$P$59),1)</f>
        <v>5</v>
      </c>
      <c r="U54" s="61" t="str">
        <f t="shared" si="9"/>
        <v>05</v>
      </c>
      <c r="V54">
        <f>RANK(Q54,($Q$39:$Q$47,$Q$52:$Q$59),0)</f>
        <v>8</v>
      </c>
      <c r="W54" s="48" t="str">
        <f t="shared" si="16"/>
        <v>08</v>
      </c>
      <c r="X54">
        <f>RANK(R54,($R$39:$R$47,$R$52:$R$59),0)</f>
        <v>15</v>
      </c>
      <c r="Y54" s="48">
        <f t="shared" si="17"/>
        <v>15</v>
      </c>
      <c r="Z54">
        <f t="shared" si="15"/>
        <v>5050815</v>
      </c>
      <c r="AA54">
        <f>RANK(Z54,($Z$39:$Z$47,$Z$52:$Z$59),1)+2</f>
        <v>7</v>
      </c>
      <c r="AE54" s="43" t="str">
        <f t="shared" si="13"/>
        <v>HSG Lussheim</v>
      </c>
    </row>
    <row r="55" spans="1:31" x14ac:dyDescent="0.3">
      <c r="A55" s="36">
        <v>5</v>
      </c>
      <c r="B55" s="36" t="s">
        <v>346</v>
      </c>
      <c r="C55" s="40">
        <v>14</v>
      </c>
      <c r="D55" s="40">
        <v>6</v>
      </c>
      <c r="E55" s="40">
        <v>1</v>
      </c>
      <c r="F55" s="40">
        <v>7</v>
      </c>
      <c r="G55" s="40">
        <v>377</v>
      </c>
      <c r="H55" s="36" t="s">
        <v>221</v>
      </c>
      <c r="I55" s="41">
        <v>414</v>
      </c>
      <c r="J55" s="40">
        <v>10</v>
      </c>
      <c r="K55" s="36" t="s">
        <v>221</v>
      </c>
      <c r="L55" s="41">
        <v>15</v>
      </c>
      <c r="M55" s="41" t="s">
        <v>462</v>
      </c>
      <c r="N55" t="str">
        <f t="shared" si="14"/>
        <v>BzK1 12</v>
      </c>
      <c r="O55" s="43">
        <f t="shared" si="5"/>
        <v>71.400000000000006</v>
      </c>
      <c r="P55" s="43">
        <f t="shared" si="6"/>
        <v>107.1</v>
      </c>
      <c r="Q55" s="43">
        <f t="shared" si="7"/>
        <v>-264.3</v>
      </c>
      <c r="R55" s="43">
        <f t="shared" si="8"/>
        <v>2692.9</v>
      </c>
      <c r="S55">
        <f>RANK(O55,($O$39:$O$47,$O$52:$O$59),0)</f>
        <v>10</v>
      </c>
      <c r="T55">
        <f>RANK(P55,($P$39:$P$47,$P$52:$P$59),1)</f>
        <v>10</v>
      </c>
      <c r="U55" s="61">
        <f t="shared" si="9"/>
        <v>10</v>
      </c>
      <c r="V55">
        <f>RANK(Q55,($Q$39:$Q$47,$Q$52:$Q$59),0)</f>
        <v>11</v>
      </c>
      <c r="W55" s="48">
        <f t="shared" si="16"/>
        <v>11</v>
      </c>
      <c r="X55">
        <f>RANK(R55,($R$39:$R$47,$R$52:$R$59),0)</f>
        <v>8</v>
      </c>
      <c r="Y55" s="48" t="str">
        <f t="shared" si="17"/>
        <v>08</v>
      </c>
      <c r="Z55">
        <f t="shared" si="15"/>
        <v>10101108</v>
      </c>
      <c r="AA55">
        <f>RANK(Z55,($Z$39:$Z$47,$Z$52:$Z$59),1)+2</f>
        <v>12</v>
      </c>
      <c r="AE55" s="43" t="str">
        <f t="shared" si="13"/>
        <v>SC Wilhelmsfeld</v>
      </c>
    </row>
    <row r="56" spans="1:31" x14ac:dyDescent="0.3">
      <c r="A56" s="36">
        <v>6</v>
      </c>
      <c r="B56" s="36" t="s">
        <v>349</v>
      </c>
      <c r="C56" s="40">
        <v>13</v>
      </c>
      <c r="D56" s="40">
        <v>3</v>
      </c>
      <c r="E56" s="40">
        <v>1</v>
      </c>
      <c r="F56" s="40">
        <v>9</v>
      </c>
      <c r="G56" s="40">
        <v>306</v>
      </c>
      <c r="H56" s="36" t="s">
        <v>221</v>
      </c>
      <c r="I56" s="41">
        <v>364</v>
      </c>
      <c r="J56" s="40">
        <v>7</v>
      </c>
      <c r="K56" s="36" t="s">
        <v>221</v>
      </c>
      <c r="L56" s="41">
        <v>19</v>
      </c>
      <c r="M56" s="41" t="s">
        <v>462</v>
      </c>
      <c r="N56" t="str">
        <f t="shared" si="14"/>
        <v>BzK1 13</v>
      </c>
      <c r="O56" s="43">
        <f t="shared" si="5"/>
        <v>53.8</v>
      </c>
      <c r="P56" s="43">
        <f t="shared" si="6"/>
        <v>146.19999999999999</v>
      </c>
      <c r="Q56" s="43">
        <f t="shared" si="7"/>
        <v>-446.2</v>
      </c>
      <c r="R56" s="43">
        <f t="shared" si="8"/>
        <v>2353.8000000000002</v>
      </c>
      <c r="S56">
        <f>RANK(O56,($O$39:$O$47,$O$52:$O$59),0)</f>
        <v>11</v>
      </c>
      <c r="T56">
        <f>RANK(P56,($P$39:$P$47,$P$52:$P$59),1)</f>
        <v>11</v>
      </c>
      <c r="U56" s="61">
        <f t="shared" si="9"/>
        <v>11</v>
      </c>
      <c r="V56">
        <f>RANK(Q56,($Q$39:$Q$47,$Q$52:$Q$59),0)</f>
        <v>14</v>
      </c>
      <c r="W56" s="48">
        <f t="shared" si="16"/>
        <v>14</v>
      </c>
      <c r="X56">
        <f>RANK(R56,($R$39:$R$47,$R$52:$R$59),0)</f>
        <v>14</v>
      </c>
      <c r="Y56" s="48">
        <f t="shared" si="17"/>
        <v>14</v>
      </c>
      <c r="Z56">
        <f t="shared" si="15"/>
        <v>11111414</v>
      </c>
      <c r="AA56">
        <f>RANK(Z56,($Z$39:$Z$47,$Z$52:$Z$59),1)+2</f>
        <v>13</v>
      </c>
      <c r="AE56" s="43" t="str">
        <f t="shared" si="13"/>
        <v>HSG Dielheim/Malschenberg      2</v>
      </c>
    </row>
    <row r="57" spans="1:31" x14ac:dyDescent="0.3">
      <c r="A57" s="36">
        <v>7</v>
      </c>
      <c r="B57" s="36" t="s">
        <v>347</v>
      </c>
      <c r="C57" s="40">
        <v>14</v>
      </c>
      <c r="D57" s="40">
        <v>3</v>
      </c>
      <c r="E57" s="40">
        <v>1</v>
      </c>
      <c r="F57" s="40">
        <v>10</v>
      </c>
      <c r="G57" s="40">
        <v>353</v>
      </c>
      <c r="H57" s="36" t="s">
        <v>221</v>
      </c>
      <c r="I57" s="41">
        <v>407</v>
      </c>
      <c r="J57" s="40">
        <v>7</v>
      </c>
      <c r="K57" s="36" t="s">
        <v>221</v>
      </c>
      <c r="L57" s="41">
        <v>21</v>
      </c>
      <c r="M57" s="41" t="s">
        <v>462</v>
      </c>
      <c r="N57" t="str">
        <f t="shared" si="14"/>
        <v>BzK1 15</v>
      </c>
      <c r="O57" s="43">
        <f t="shared" si="5"/>
        <v>50</v>
      </c>
      <c r="P57" s="43">
        <f t="shared" si="6"/>
        <v>150</v>
      </c>
      <c r="Q57" s="43">
        <f t="shared" si="7"/>
        <v>-385.7</v>
      </c>
      <c r="R57" s="43">
        <f t="shared" si="8"/>
        <v>2521.4</v>
      </c>
      <c r="S57">
        <f>RANK(O57,($O$39:$O$47,$O$52:$O$59),0)</f>
        <v>13</v>
      </c>
      <c r="T57">
        <f>RANK(P57,($P$39:$P$47,$P$52:$P$59),1)</f>
        <v>13</v>
      </c>
      <c r="U57" s="61">
        <f t="shared" si="9"/>
        <v>13</v>
      </c>
      <c r="V57">
        <f>RANK(Q57,($Q$39:$Q$47,$Q$52:$Q$59),0)</f>
        <v>13</v>
      </c>
      <c r="W57" s="48">
        <f t="shared" si="16"/>
        <v>13</v>
      </c>
      <c r="X57">
        <f>RANK(R57,($R$39:$R$47,$R$52:$R$59),0)</f>
        <v>10</v>
      </c>
      <c r="Y57" s="48">
        <f t="shared" si="17"/>
        <v>10</v>
      </c>
      <c r="Z57">
        <f t="shared" si="15"/>
        <v>13131310</v>
      </c>
      <c r="AA57">
        <f>RANK(Z57,($Z$39:$Z$47,$Z$52:$Z$59),1)+2</f>
        <v>15</v>
      </c>
      <c r="AB57" s="43" t="s">
        <v>517</v>
      </c>
      <c r="AC57">
        <f>RANK(Z57,($Z$44,$Z$57),1)</f>
        <v>2</v>
      </c>
      <c r="AD57" s="43" t="str">
        <f>CONCATENATE("BzK1 7","_",AC57)</f>
        <v>BzK1 7_2</v>
      </c>
      <c r="AE57" s="43" t="str">
        <f t="shared" si="13"/>
        <v>TB Neckarsteinach</v>
      </c>
    </row>
    <row r="58" spans="1:31" x14ac:dyDescent="0.3">
      <c r="A58" s="40">
        <v>8</v>
      </c>
      <c r="B58" s="36" t="s">
        <v>240</v>
      </c>
      <c r="C58" s="40">
        <v>14</v>
      </c>
      <c r="D58" s="40">
        <v>2</v>
      </c>
      <c r="E58" s="40">
        <v>0</v>
      </c>
      <c r="F58" s="40">
        <v>12</v>
      </c>
      <c r="G58" s="40">
        <v>344</v>
      </c>
      <c r="H58" s="36" t="s">
        <v>221</v>
      </c>
      <c r="I58" s="41">
        <v>432</v>
      </c>
      <c r="J58" s="40">
        <v>4</v>
      </c>
      <c r="K58" s="36" t="s">
        <v>221</v>
      </c>
      <c r="L58" s="41">
        <v>24</v>
      </c>
      <c r="M58" s="41" t="s">
        <v>462</v>
      </c>
      <c r="N58" t="str">
        <f>CONCATENATE(M58," ",AA58)</f>
        <v>BzK1 16</v>
      </c>
      <c r="O58" s="43">
        <f t="shared" si="5"/>
        <v>28.6</v>
      </c>
      <c r="P58" s="43">
        <f t="shared" si="6"/>
        <v>171.4</v>
      </c>
      <c r="Q58" s="43">
        <f t="shared" si="7"/>
        <v>-628.6</v>
      </c>
      <c r="R58" s="43">
        <f t="shared" si="8"/>
        <v>2457.1</v>
      </c>
      <c r="S58">
        <f>RANK(O58,($O$39:$O$47,$O$52:$O$59),0)</f>
        <v>14</v>
      </c>
      <c r="T58">
        <f>RANK(P58,($P$39:$P$47,$P$52:$P$59),1)</f>
        <v>14</v>
      </c>
      <c r="U58" s="61">
        <f t="shared" si="9"/>
        <v>14</v>
      </c>
      <c r="V58">
        <f>RANK(Q58,($Q$39:$Q$47,$Q$52:$Q$59),0)</f>
        <v>15</v>
      </c>
      <c r="W58" s="48">
        <f t="shared" si="16"/>
        <v>15</v>
      </c>
      <c r="X58">
        <f>RANK(R58,($R$39:$R$47,$R$52:$R$59),0)</f>
        <v>12</v>
      </c>
      <c r="Y58" s="48">
        <f t="shared" si="17"/>
        <v>12</v>
      </c>
      <c r="Z58">
        <f t="shared" si="15"/>
        <v>14141512</v>
      </c>
      <c r="AA58">
        <f>RANK(Z58,($Z$39:$Z$47,$Z$52:$Z$59),1)+2</f>
        <v>16</v>
      </c>
      <c r="AB58" s="43" t="s">
        <v>518</v>
      </c>
      <c r="AC58">
        <f>RANK(Z58,($Z$45,$Z$58),1)</f>
        <v>2</v>
      </c>
      <c r="AD58" s="43" t="str">
        <f>CONCATENATE("BzK1 8","_",AC58)</f>
        <v>BzK1 8_2</v>
      </c>
      <c r="AE58" s="43" t="str">
        <f t="shared" si="13"/>
        <v>HSG St. Leon/Reilingen 2</v>
      </c>
    </row>
    <row r="59" spans="1:31" x14ac:dyDescent="0.3">
      <c r="A59" s="36"/>
      <c r="B59" s="36" t="s">
        <v>539</v>
      </c>
      <c r="C59" s="40"/>
      <c r="D59" s="40"/>
      <c r="E59" s="40"/>
      <c r="F59" s="40"/>
      <c r="G59" s="40"/>
      <c r="H59" s="36"/>
      <c r="I59" s="41"/>
      <c r="J59" s="40"/>
      <c r="K59" s="36"/>
      <c r="L59" s="41"/>
      <c r="M59" s="41"/>
      <c r="O59" s="43"/>
      <c r="P59" s="43"/>
      <c r="S59"/>
      <c r="T59"/>
      <c r="U59" s="61"/>
      <c r="W59" s="48"/>
      <c r="Y59" s="48"/>
      <c r="AB59" s="43" t="s">
        <v>512</v>
      </c>
      <c r="AC59" t="e">
        <f>RANK(Z59,($Z$46,$Z$59),1)</f>
        <v>#N/A</v>
      </c>
      <c r="AD59" s="43" t="e">
        <f>CONCATENATE("BzK1 9","_",AC59)</f>
        <v>#N/A</v>
      </c>
      <c r="AE59" s="43" t="str">
        <f t="shared" si="13"/>
        <v>HG Eberbach wird auf die Zahl der Absteiger angerechnet</v>
      </c>
    </row>
    <row r="60" spans="1:31" x14ac:dyDescent="0.3">
      <c r="A60" s="36"/>
      <c r="B60" s="36" t="s">
        <v>464</v>
      </c>
      <c r="C60" s="40"/>
      <c r="D60" s="40"/>
      <c r="E60" s="40"/>
      <c r="F60" s="40"/>
      <c r="G60" s="40"/>
      <c r="H60" s="36"/>
      <c r="I60" s="41"/>
      <c r="J60" s="40"/>
      <c r="K60" s="36"/>
      <c r="L60" s="41"/>
      <c r="M60" s="41"/>
      <c r="O60" s="43"/>
      <c r="P60" s="43"/>
      <c r="S60"/>
      <c r="T60"/>
      <c r="U60" s="61"/>
      <c r="W60" s="48"/>
      <c r="Y60" s="48"/>
      <c r="AB60" s="43" t="s">
        <v>466</v>
      </c>
      <c r="AE60" s="43" t="str">
        <f t="shared" si="13"/>
        <v>TV Neckargemünd wird auf die Zahl der Absteiger angerechnet</v>
      </c>
    </row>
    <row r="61" spans="1:31" x14ac:dyDescent="0.3">
      <c r="A61" s="40"/>
      <c r="C61" s="33"/>
      <c r="D61" s="33"/>
      <c r="E61" s="33"/>
      <c r="F61" s="33"/>
      <c r="G61" s="33"/>
      <c r="I61" s="27"/>
      <c r="J61" s="33"/>
      <c r="L61" s="27"/>
      <c r="M61" s="27"/>
      <c r="P61" s="43"/>
      <c r="U61" s="62"/>
      <c r="AE61" s="43"/>
    </row>
    <row r="62" spans="1:31" ht="15.6" x14ac:dyDescent="0.35">
      <c r="A62" s="37" t="s">
        <v>375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P62" s="43"/>
      <c r="U62" s="62"/>
      <c r="AE62" s="43"/>
    </row>
    <row r="63" spans="1:31" x14ac:dyDescent="0.3">
      <c r="A63" s="36"/>
      <c r="B63" s="36"/>
      <c r="C63" s="38" t="s">
        <v>214</v>
      </c>
      <c r="D63" s="38" t="s">
        <v>215</v>
      </c>
      <c r="E63" s="38" t="s">
        <v>216</v>
      </c>
      <c r="F63" s="38" t="s">
        <v>217</v>
      </c>
      <c r="G63" s="36"/>
      <c r="H63" s="39" t="s">
        <v>218</v>
      </c>
      <c r="I63" s="36"/>
      <c r="J63" s="36"/>
      <c r="K63" s="39" t="s">
        <v>219</v>
      </c>
      <c r="L63" s="36"/>
      <c r="M63" s="36"/>
      <c r="O63" s="43" t="s">
        <v>418</v>
      </c>
      <c r="P63" s="43" t="s">
        <v>513</v>
      </c>
      <c r="Q63" s="43" t="s">
        <v>419</v>
      </c>
      <c r="R63" s="43" t="s">
        <v>420</v>
      </c>
      <c r="S63" s="43" t="s">
        <v>422</v>
      </c>
      <c r="T63" s="43" t="s">
        <v>514</v>
      </c>
      <c r="U63" s="62"/>
      <c r="V63" s="43" t="s">
        <v>423</v>
      </c>
      <c r="W63" s="43"/>
      <c r="X63" s="43" t="s">
        <v>424</v>
      </c>
      <c r="Y63" s="43"/>
      <c r="AA63" s="43" t="s">
        <v>425</v>
      </c>
      <c r="AE63" s="43"/>
    </row>
    <row r="64" spans="1:31" x14ac:dyDescent="0.3">
      <c r="A64" s="40">
        <v>1</v>
      </c>
      <c r="B64" s="36" t="s">
        <v>350</v>
      </c>
      <c r="C64" s="40">
        <v>13</v>
      </c>
      <c r="D64" s="40">
        <v>12</v>
      </c>
      <c r="E64" s="40">
        <v>0</v>
      </c>
      <c r="F64" s="40">
        <v>1</v>
      </c>
      <c r="G64" s="40">
        <v>416</v>
      </c>
      <c r="H64" s="36" t="s">
        <v>221</v>
      </c>
      <c r="I64" s="41">
        <v>304</v>
      </c>
      <c r="J64" s="40">
        <v>24</v>
      </c>
      <c r="K64" s="36" t="s">
        <v>221</v>
      </c>
      <c r="L64" s="41">
        <v>2</v>
      </c>
      <c r="M64" s="41" t="s">
        <v>463</v>
      </c>
      <c r="N64" s="49" t="str">
        <f>CONCATENATE(M64," ",AA64)</f>
        <v>BzK2 1</v>
      </c>
      <c r="O64" s="43">
        <f>ROUND((J64/C64)*100,1)</f>
        <v>184.6</v>
      </c>
      <c r="P64" s="43">
        <f t="shared" si="6"/>
        <v>15.4</v>
      </c>
      <c r="Q64" s="43">
        <f>ROUND(((G64-I64)/C64)*100,1)</f>
        <v>861.5</v>
      </c>
      <c r="R64" s="43">
        <f>ROUND((G64/C64)*100,1)</f>
        <v>3200</v>
      </c>
      <c r="S64" s="49">
        <f>RANK(O64,($O$64,$O$75,$O$87),0)</f>
        <v>1</v>
      </c>
      <c r="T64" s="49">
        <f>RANK(P64,($P$64,$P$75,$P$87),1)</f>
        <v>1</v>
      </c>
      <c r="U64" s="63" t="str">
        <f t="shared" si="9"/>
        <v>01</v>
      </c>
      <c r="V64" s="49">
        <f>RANK(Q64,($Q$64,$Q$75,$Q$87),0)</f>
        <v>1</v>
      </c>
      <c r="W64" s="50" t="str">
        <f>IF(LEN(V64)=1,CONCATENATE("0",V64),V64)</f>
        <v>01</v>
      </c>
      <c r="X64" s="49">
        <f>RANK(R64,($R$64,$R$75,$R$87),0)</f>
        <v>1</v>
      </c>
      <c r="Y64" s="50" t="str">
        <f>IF(LEN(X64)=1,CONCATENATE("0",X64),X64)</f>
        <v>01</v>
      </c>
      <c r="Z64" s="49">
        <f t="shared" ref="Z64:Z70" si="18">ABS(CONCATENATE(S64,U64,W64,Y64))</f>
        <v>1010101</v>
      </c>
      <c r="AA64" s="49">
        <f>RANK(Z64,($Z$64,$Z$75,$Z$87),1)</f>
        <v>1</v>
      </c>
      <c r="AE64" s="43" t="str">
        <f t="shared" si="13"/>
        <v>Spvgg Ilvesheim 2</v>
      </c>
    </row>
    <row r="65" spans="1:31" x14ac:dyDescent="0.3">
      <c r="A65" s="40">
        <v>2</v>
      </c>
      <c r="B65" s="36" t="s">
        <v>354</v>
      </c>
      <c r="C65" s="40">
        <v>12</v>
      </c>
      <c r="D65" s="40">
        <v>8</v>
      </c>
      <c r="E65" s="40">
        <v>0</v>
      </c>
      <c r="F65" s="40">
        <v>4</v>
      </c>
      <c r="G65" s="40">
        <v>375</v>
      </c>
      <c r="H65" s="36" t="s">
        <v>221</v>
      </c>
      <c r="I65" s="41">
        <v>335</v>
      </c>
      <c r="J65" s="40">
        <v>16</v>
      </c>
      <c r="K65" s="36" t="s">
        <v>221</v>
      </c>
      <c r="L65" s="41">
        <v>8</v>
      </c>
      <c r="M65" s="41" t="s">
        <v>463</v>
      </c>
      <c r="N65" t="str">
        <f t="shared" ref="N65:N70" si="19">CONCATENATE(M65," ",AA65)</f>
        <v>BzK2 9</v>
      </c>
      <c r="O65" s="43">
        <f t="shared" ref="O65" si="20">ROUND((J65/C65)*100,1)</f>
        <v>133.30000000000001</v>
      </c>
      <c r="P65" s="43">
        <f t="shared" si="6"/>
        <v>66.7</v>
      </c>
      <c r="Q65" s="43">
        <f t="shared" ref="Q65" si="21">ROUND(((G65-I65)/C65)*100,1)</f>
        <v>333.3</v>
      </c>
      <c r="R65" s="43">
        <f t="shared" ref="R65" si="22">ROUND((G65/C65)*100,1)</f>
        <v>3125</v>
      </c>
      <c r="S65">
        <f>RANK(O65,($O$65:$O$71,$O$76:$O$83,$O$88:$O$93),0)</f>
        <v>6</v>
      </c>
      <c r="T65">
        <f>RANK(P65,($P$65:$P$71,$P$76:$P$83,$P$88:$P$93),1)</f>
        <v>6</v>
      </c>
      <c r="U65" s="61" t="str">
        <f t="shared" si="9"/>
        <v>06</v>
      </c>
      <c r="V65">
        <f>RANK(Q65,($Q$65:$Q$71,$Q$76:$Q$83,$Q$88:$Q$93),0)</f>
        <v>5</v>
      </c>
      <c r="W65" s="48" t="str">
        <f>IF(LEN(V65)=1,CONCATENATE("0",V65),V65)</f>
        <v>05</v>
      </c>
      <c r="X65">
        <f>RANK(R65,($R$65:$R$71,$R$76:$R$83,$R$88:$R$93),0)</f>
        <v>2</v>
      </c>
      <c r="Y65" s="48" t="str">
        <f>IF(LEN(X65)=1,CONCATENATE("0",X65),X65)</f>
        <v>02</v>
      </c>
      <c r="Z65">
        <f t="shared" si="18"/>
        <v>6060502</v>
      </c>
      <c r="AA65">
        <f>RANK(Z65,($Z$65:$Z$71,$Z$76:$Z$83,$Z$88:$Z$93),1)+3</f>
        <v>9</v>
      </c>
      <c r="AE65" s="43" t="str">
        <f t="shared" si="13"/>
        <v>HSG TSG Weinheim-TV Oberflockenbach 2</v>
      </c>
    </row>
    <row r="66" spans="1:31" x14ac:dyDescent="0.3">
      <c r="A66" s="36">
        <v>3</v>
      </c>
      <c r="B66" s="36" t="s">
        <v>355</v>
      </c>
      <c r="C66" s="40">
        <v>14</v>
      </c>
      <c r="D66" s="40">
        <v>8</v>
      </c>
      <c r="E66" s="40">
        <v>0</v>
      </c>
      <c r="F66" s="40">
        <v>6</v>
      </c>
      <c r="G66" s="40">
        <v>430</v>
      </c>
      <c r="H66" s="36" t="s">
        <v>221</v>
      </c>
      <c r="I66" s="41">
        <v>439</v>
      </c>
      <c r="J66" s="40">
        <v>16</v>
      </c>
      <c r="K66" s="36" t="s">
        <v>221</v>
      </c>
      <c r="L66" s="41">
        <v>12</v>
      </c>
      <c r="M66" s="41" t="s">
        <v>463</v>
      </c>
      <c r="N66" t="str">
        <f t="shared" si="19"/>
        <v>BzK2 12</v>
      </c>
      <c r="O66" s="43">
        <f t="shared" ref="O66:O92" si="23">ROUND((J66/C66)*100,1)</f>
        <v>114.3</v>
      </c>
      <c r="P66" s="43">
        <f t="shared" si="6"/>
        <v>85.7</v>
      </c>
      <c r="Q66" s="43">
        <f t="shared" ref="Q66:Q92" si="24">ROUND(((G66-I66)/C66)*100,1)</f>
        <v>-64.3</v>
      </c>
      <c r="R66" s="43">
        <f t="shared" ref="R66:R92" si="25">ROUND((G66/C66)*100,1)</f>
        <v>3071.4</v>
      </c>
      <c r="S66">
        <f>RANK(O66,($O$65:$O$71,$O$76:$O$83,$O$88:$O$93),0)</f>
        <v>8</v>
      </c>
      <c r="T66">
        <f>RANK(P66,($P$65:$P$71,$P$76:$P$83,$P$88:$P$93),1)</f>
        <v>8</v>
      </c>
      <c r="U66" s="61" t="str">
        <f t="shared" si="9"/>
        <v>08</v>
      </c>
      <c r="V66">
        <f>RANK(Q66,($Q$65:$Q$71,$Q$76:$Q$83,$Q$88:$Q$93),0)</f>
        <v>13</v>
      </c>
      <c r="W66" s="48">
        <f t="shared" ref="W66:W70" si="26">IF(LEN(V66)=1,CONCATENATE("0",V66),V66)</f>
        <v>13</v>
      </c>
      <c r="X66">
        <f>RANK(R66,($R$65:$R$71,$R$76:$R$83,$R$88:$R$93),0)</f>
        <v>3</v>
      </c>
      <c r="Y66" s="48" t="str">
        <f t="shared" ref="Y66:Y70" si="27">IF(LEN(X66)=1,CONCATENATE("0",X66),X66)</f>
        <v>03</v>
      </c>
      <c r="Z66">
        <f t="shared" si="18"/>
        <v>8081303</v>
      </c>
      <c r="AA66">
        <f>RANK(Z66,($Z$65:$Z$71,$Z$76:$Z$83,$Z$88:$Z$93),1)+3</f>
        <v>12</v>
      </c>
      <c r="AE66" s="43" t="str">
        <f t="shared" si="13"/>
        <v>SKV Sandhofen 2</v>
      </c>
    </row>
    <row r="67" spans="1:31" x14ac:dyDescent="0.3">
      <c r="A67" s="40">
        <v>4</v>
      </c>
      <c r="B67" s="36" t="s">
        <v>352</v>
      </c>
      <c r="C67" s="40">
        <v>14</v>
      </c>
      <c r="D67" s="40">
        <v>8</v>
      </c>
      <c r="E67" s="40">
        <v>0</v>
      </c>
      <c r="F67" s="40">
        <v>6</v>
      </c>
      <c r="G67" s="40">
        <v>406</v>
      </c>
      <c r="H67" s="36" t="s">
        <v>221</v>
      </c>
      <c r="I67" s="41">
        <v>389</v>
      </c>
      <c r="J67" s="40">
        <v>16</v>
      </c>
      <c r="K67" s="36" t="s">
        <v>221</v>
      </c>
      <c r="L67" s="41">
        <v>12</v>
      </c>
      <c r="M67" s="41" t="s">
        <v>463</v>
      </c>
      <c r="N67" t="str">
        <f t="shared" si="19"/>
        <v>BzK2 11</v>
      </c>
      <c r="O67" s="43">
        <f t="shared" si="23"/>
        <v>114.3</v>
      </c>
      <c r="P67" s="43">
        <f t="shared" si="6"/>
        <v>85.7</v>
      </c>
      <c r="Q67" s="43">
        <f t="shared" si="24"/>
        <v>121.4</v>
      </c>
      <c r="R67" s="43">
        <f t="shared" si="25"/>
        <v>2900</v>
      </c>
      <c r="S67">
        <f>RANK(O67,($O$65:$O$71,$O$76:$O$83,$O$88:$O$93),0)</f>
        <v>8</v>
      </c>
      <c r="T67">
        <f>RANK(P67,($P$65:$P$71,$P$76:$P$83,$P$88:$P$93),1)</f>
        <v>8</v>
      </c>
      <c r="U67" s="61" t="str">
        <f t="shared" si="9"/>
        <v>08</v>
      </c>
      <c r="V67">
        <f>RANK(Q67,($Q$65:$Q$71,$Q$76:$Q$83,$Q$88:$Q$93),0)</f>
        <v>9</v>
      </c>
      <c r="W67" s="48" t="str">
        <f t="shared" si="26"/>
        <v>09</v>
      </c>
      <c r="X67">
        <f>RANK(R67,($R$65:$R$71,$R$76:$R$83,$R$88:$R$93),0)</f>
        <v>8</v>
      </c>
      <c r="Y67" s="48" t="str">
        <f t="shared" si="27"/>
        <v>08</v>
      </c>
      <c r="Z67">
        <f t="shared" si="18"/>
        <v>8080908</v>
      </c>
      <c r="AA67">
        <f>RANK(Z67,($Z$65:$Z$71,$Z$76:$Z$83,$Z$88:$Z$93),1)+3</f>
        <v>11</v>
      </c>
      <c r="AE67" s="43" t="str">
        <f t="shared" si="13"/>
        <v>SG MTG/PSV Mannheim 2</v>
      </c>
    </row>
    <row r="68" spans="1:31" x14ac:dyDescent="0.3">
      <c r="A68" s="36">
        <v>5</v>
      </c>
      <c r="B68" s="36" t="s">
        <v>351</v>
      </c>
      <c r="C68" s="40">
        <v>12</v>
      </c>
      <c r="D68" s="40">
        <v>6</v>
      </c>
      <c r="E68" s="40">
        <v>0</v>
      </c>
      <c r="F68" s="40">
        <v>6</v>
      </c>
      <c r="G68" s="40">
        <v>357</v>
      </c>
      <c r="H68" s="36" t="s">
        <v>221</v>
      </c>
      <c r="I68" s="41">
        <v>297</v>
      </c>
      <c r="J68" s="40">
        <v>12</v>
      </c>
      <c r="K68" s="36" t="s">
        <v>221</v>
      </c>
      <c r="L68" s="41">
        <v>12</v>
      </c>
      <c r="M68" s="41" t="s">
        <v>463</v>
      </c>
      <c r="N68" t="str">
        <f t="shared" si="19"/>
        <v>BzK2 14</v>
      </c>
      <c r="O68" s="43">
        <f t="shared" si="23"/>
        <v>100</v>
      </c>
      <c r="P68" s="43">
        <f t="shared" si="6"/>
        <v>100</v>
      </c>
      <c r="Q68" s="43">
        <f t="shared" si="24"/>
        <v>500</v>
      </c>
      <c r="R68" s="43">
        <f t="shared" si="25"/>
        <v>2975</v>
      </c>
      <c r="S68">
        <f>RANK(O68,($O$65:$O$71,$O$76:$O$83,$O$88:$O$93),0)</f>
        <v>11</v>
      </c>
      <c r="T68">
        <f>RANK(P68,($P$65:$P$71,$P$76:$P$83,$P$88:$P$93),1)</f>
        <v>11</v>
      </c>
      <c r="U68" s="61">
        <f t="shared" si="9"/>
        <v>11</v>
      </c>
      <c r="V68">
        <f>RANK(Q68,($Q$65:$Q$71,$Q$76:$Q$83,$Q$88:$Q$93),0)</f>
        <v>4</v>
      </c>
      <c r="W68" s="48" t="str">
        <f t="shared" si="26"/>
        <v>04</v>
      </c>
      <c r="X68">
        <f>RANK(R68,($R$65:$R$71,$R$76:$R$83,$R$88:$R$93),0)</f>
        <v>6</v>
      </c>
      <c r="Y68" s="48" t="str">
        <f t="shared" si="27"/>
        <v>06</v>
      </c>
      <c r="Z68">
        <f t="shared" si="18"/>
        <v>11110406</v>
      </c>
      <c r="AA68">
        <f>RANK(Z68,($Z$65:$Z$71,$Z$76:$Z$83,$Z$88:$Z$93),1)+3</f>
        <v>14</v>
      </c>
      <c r="AE68" s="43" t="str">
        <f t="shared" si="13"/>
        <v>TV Schriesheim 3</v>
      </c>
    </row>
    <row r="69" spans="1:31" x14ac:dyDescent="0.3">
      <c r="A69" s="40">
        <v>6</v>
      </c>
      <c r="B69" s="36" t="s">
        <v>357</v>
      </c>
      <c r="C69" s="40">
        <v>13</v>
      </c>
      <c r="D69" s="40">
        <v>6</v>
      </c>
      <c r="E69" s="40">
        <v>0</v>
      </c>
      <c r="F69" s="40">
        <v>7</v>
      </c>
      <c r="G69" s="40">
        <v>308</v>
      </c>
      <c r="H69" s="36" t="s">
        <v>221</v>
      </c>
      <c r="I69" s="41">
        <v>274</v>
      </c>
      <c r="J69" s="40">
        <v>12</v>
      </c>
      <c r="K69" s="36" t="s">
        <v>221</v>
      </c>
      <c r="L69" s="41">
        <v>14</v>
      </c>
      <c r="M69" s="41" t="s">
        <v>463</v>
      </c>
      <c r="N69" t="str">
        <f t="shared" si="19"/>
        <v>BzK2 16</v>
      </c>
      <c r="O69" s="43">
        <f t="shared" si="23"/>
        <v>92.3</v>
      </c>
      <c r="P69" s="43">
        <f t="shared" si="6"/>
        <v>107.7</v>
      </c>
      <c r="Q69" s="43">
        <f t="shared" si="24"/>
        <v>261.5</v>
      </c>
      <c r="R69" s="43">
        <f t="shared" si="25"/>
        <v>2369.1999999999998</v>
      </c>
      <c r="S69">
        <f>RANK(O69,($O$65:$O$71,$O$76:$O$83,$O$88:$O$93),0)</f>
        <v>13</v>
      </c>
      <c r="T69">
        <f>RANK(P69,($P$65:$P$71,$P$76:$P$83,$P$88:$P$93),1)</f>
        <v>13</v>
      </c>
      <c r="U69" s="61">
        <f t="shared" si="9"/>
        <v>13</v>
      </c>
      <c r="V69">
        <f>RANK(Q69,($Q$65:$Q$71,$Q$76:$Q$83,$Q$88:$Q$93),0)</f>
        <v>6</v>
      </c>
      <c r="W69" s="48" t="str">
        <f t="shared" si="26"/>
        <v>06</v>
      </c>
      <c r="X69">
        <f>RANK(R69,($R$65:$R$71,$R$76:$R$83,$R$88:$R$93),0)</f>
        <v>17</v>
      </c>
      <c r="Y69" s="48">
        <f t="shared" si="27"/>
        <v>17</v>
      </c>
      <c r="Z69">
        <f t="shared" si="18"/>
        <v>13130617</v>
      </c>
      <c r="AA69">
        <f>RANK(Z69,($Z$65:$Z$71,$Z$76:$Z$83,$Z$88:$Z$93),1)+3</f>
        <v>16</v>
      </c>
      <c r="AE69" s="43" t="str">
        <f t="shared" si="13"/>
        <v>LSV Ladenburg</v>
      </c>
    </row>
    <row r="70" spans="1:31" x14ac:dyDescent="0.3">
      <c r="A70" s="40">
        <v>7</v>
      </c>
      <c r="B70" s="36" t="s">
        <v>353</v>
      </c>
      <c r="C70" s="40">
        <v>14</v>
      </c>
      <c r="D70" s="40">
        <v>4</v>
      </c>
      <c r="E70" s="40">
        <v>0</v>
      </c>
      <c r="F70" s="40">
        <v>10</v>
      </c>
      <c r="G70" s="40">
        <v>337</v>
      </c>
      <c r="H70" s="36" t="s">
        <v>221</v>
      </c>
      <c r="I70" s="41">
        <v>360</v>
      </c>
      <c r="J70" s="40">
        <v>8</v>
      </c>
      <c r="K70" s="36" t="s">
        <v>221</v>
      </c>
      <c r="L70" s="41">
        <v>20</v>
      </c>
      <c r="M70" s="41" t="s">
        <v>463</v>
      </c>
      <c r="N70" t="str">
        <f t="shared" si="19"/>
        <v>BzK2 18</v>
      </c>
      <c r="O70" s="43">
        <f t="shared" si="23"/>
        <v>57.1</v>
      </c>
      <c r="P70" s="43">
        <f t="shared" si="6"/>
        <v>142.9</v>
      </c>
      <c r="Q70" s="43">
        <f t="shared" si="24"/>
        <v>-164.3</v>
      </c>
      <c r="R70" s="43">
        <f t="shared" si="25"/>
        <v>2407.1</v>
      </c>
      <c r="S70">
        <f>RANK(O70,($O$65:$O$71,$O$76:$O$83,$O$88:$O$93),0)</f>
        <v>15</v>
      </c>
      <c r="T70">
        <f>RANK(P70,($P$65:$P$71,$P$76:$P$83,$P$88:$P$93),1)</f>
        <v>15</v>
      </c>
      <c r="U70" s="61">
        <f t="shared" si="9"/>
        <v>15</v>
      </c>
      <c r="V70">
        <f>RANK(Q70,($Q$65:$Q$71,$Q$76:$Q$83,$Q$88:$Q$93),0)</f>
        <v>14</v>
      </c>
      <c r="W70" s="48">
        <f t="shared" si="26"/>
        <v>14</v>
      </c>
      <c r="X70">
        <f>RANK(R70,($R$65:$R$71,$R$76:$R$83,$R$88:$R$93),0)</f>
        <v>16</v>
      </c>
      <c r="Y70" s="48">
        <f t="shared" si="27"/>
        <v>16</v>
      </c>
      <c r="Z70">
        <f t="shared" si="18"/>
        <v>15151416</v>
      </c>
      <c r="AA70">
        <f>RANK(Z70,($Z$65:$Z$71,$Z$76:$Z$83,$Z$88:$Z$93),1)+3</f>
        <v>18</v>
      </c>
      <c r="AE70" s="43" t="str">
        <f t="shared" si="13"/>
        <v>TSG Seckenheim</v>
      </c>
    </row>
    <row r="71" spans="1:31" x14ac:dyDescent="0.3">
      <c r="A71" s="36"/>
      <c r="B71" s="36" t="s">
        <v>356</v>
      </c>
      <c r="C71" s="40">
        <v>12</v>
      </c>
      <c r="D71" s="40">
        <v>0</v>
      </c>
      <c r="E71" s="40">
        <v>0</v>
      </c>
      <c r="F71" s="40">
        <v>12</v>
      </c>
      <c r="G71" s="40">
        <v>218</v>
      </c>
      <c r="H71" s="36" t="s">
        <v>221</v>
      </c>
      <c r="I71" s="41">
        <v>449</v>
      </c>
      <c r="J71" s="40">
        <v>0</v>
      </c>
      <c r="K71" s="36" t="s">
        <v>221</v>
      </c>
      <c r="L71" s="41">
        <v>24</v>
      </c>
      <c r="M71" s="41" t="s">
        <v>463</v>
      </c>
      <c r="O71" s="43"/>
      <c r="P71" s="43"/>
      <c r="S71"/>
      <c r="T71"/>
      <c r="U71" s="61"/>
      <c r="W71" s="48"/>
      <c r="Y71" s="48"/>
      <c r="AE71" s="43" t="str">
        <f t="shared" si="13"/>
        <v>HC Mannheim-Vogelstang 2</v>
      </c>
    </row>
    <row r="72" spans="1:31" x14ac:dyDescent="0.3">
      <c r="C72" s="33"/>
      <c r="D72" s="33"/>
      <c r="E72" s="33"/>
      <c r="F72" s="33"/>
      <c r="G72" s="33"/>
      <c r="I72" s="27"/>
      <c r="J72" s="33"/>
      <c r="L72" s="27"/>
      <c r="M72" s="27"/>
      <c r="O72" s="43"/>
      <c r="P72" s="43"/>
      <c r="U72" s="62"/>
      <c r="AE72" s="43"/>
    </row>
    <row r="73" spans="1:31" ht="15.6" x14ac:dyDescent="0.35">
      <c r="A73" s="37" t="s">
        <v>376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O73" s="43"/>
      <c r="P73" s="43"/>
      <c r="U73" s="62"/>
      <c r="AE73" s="43"/>
    </row>
    <row r="74" spans="1:31" x14ac:dyDescent="0.3">
      <c r="A74" s="36"/>
      <c r="B74" s="36"/>
      <c r="C74" s="38" t="s">
        <v>214</v>
      </c>
      <c r="D74" s="38" t="s">
        <v>215</v>
      </c>
      <c r="E74" s="38" t="s">
        <v>216</v>
      </c>
      <c r="F74" s="38" t="s">
        <v>217</v>
      </c>
      <c r="G74" s="36"/>
      <c r="H74" s="39" t="s">
        <v>218</v>
      </c>
      <c r="I74" s="36"/>
      <c r="J74" s="36"/>
      <c r="K74" s="39" t="s">
        <v>219</v>
      </c>
      <c r="L74" s="36"/>
      <c r="M74" s="36"/>
      <c r="O74" s="43"/>
      <c r="P74" s="43"/>
      <c r="U74" s="62"/>
      <c r="AE74" s="43"/>
    </row>
    <row r="75" spans="1:31" x14ac:dyDescent="0.3">
      <c r="A75" s="40">
        <v>1</v>
      </c>
      <c r="B75" s="36" t="s">
        <v>362</v>
      </c>
      <c r="C75" s="40">
        <v>16</v>
      </c>
      <c r="D75" s="40">
        <v>13</v>
      </c>
      <c r="E75" s="40">
        <v>0</v>
      </c>
      <c r="F75" s="40">
        <v>3</v>
      </c>
      <c r="G75" s="40">
        <v>456</v>
      </c>
      <c r="H75" s="36" t="s">
        <v>221</v>
      </c>
      <c r="I75" s="41">
        <v>383</v>
      </c>
      <c r="J75" s="40">
        <v>26</v>
      </c>
      <c r="K75" s="36" t="s">
        <v>221</v>
      </c>
      <c r="L75" s="41">
        <v>6</v>
      </c>
      <c r="M75" s="41" t="s">
        <v>463</v>
      </c>
      <c r="N75" s="49" t="str">
        <f>CONCATENATE(M75," ",AA75)</f>
        <v>BzK2 2</v>
      </c>
      <c r="O75" s="43">
        <f t="shared" si="23"/>
        <v>162.5</v>
      </c>
      <c r="P75" s="43">
        <f t="shared" si="6"/>
        <v>37.5</v>
      </c>
      <c r="Q75" s="43">
        <f t="shared" si="24"/>
        <v>456.3</v>
      </c>
      <c r="R75" s="43">
        <f t="shared" si="25"/>
        <v>2850</v>
      </c>
      <c r="S75" s="49">
        <f>RANK(O75,($O$64,$O$75,$O$87),0)</f>
        <v>2</v>
      </c>
      <c r="T75" s="49">
        <f>RANK(P75,($P$64,$P$75,$P$87),1)</f>
        <v>2</v>
      </c>
      <c r="U75" s="63" t="str">
        <f t="shared" si="9"/>
        <v>02</v>
      </c>
      <c r="V75" s="49">
        <f>RANK(Q75,($Q$64,$Q$75,$Q$87),0)</f>
        <v>3</v>
      </c>
      <c r="W75" s="50" t="str">
        <f>IF(LEN(V75)=1,CONCATENATE("0",V75),V75)</f>
        <v>03</v>
      </c>
      <c r="X75" s="49">
        <f>RANK(R75,($R$64,$R$75,$R$87),0)</f>
        <v>3</v>
      </c>
      <c r="Y75" s="50" t="str">
        <f>IF(LEN(X75)=1,CONCATENATE("0",X75),X75)</f>
        <v>03</v>
      </c>
      <c r="Z75" s="49">
        <f t="shared" ref="Z75:Z83" si="28">ABS(CONCATENATE(S75,U75,W75,Y75))</f>
        <v>2020303</v>
      </c>
      <c r="AA75" s="49">
        <f>RANK(Z75,($Z$64,$Z$75,$Z$87),1)</f>
        <v>2</v>
      </c>
      <c r="AE75" s="43" t="str">
        <f t="shared" si="13"/>
        <v>TC Kurpfalz St.Ilgen</v>
      </c>
    </row>
    <row r="76" spans="1:31" x14ac:dyDescent="0.3">
      <c r="A76" s="40">
        <v>2</v>
      </c>
      <c r="B76" s="36" t="s">
        <v>361</v>
      </c>
      <c r="C76" s="40">
        <v>14</v>
      </c>
      <c r="D76" s="40">
        <v>11</v>
      </c>
      <c r="E76" s="40">
        <v>0</v>
      </c>
      <c r="F76" s="40">
        <v>3</v>
      </c>
      <c r="G76" s="40">
        <v>484</v>
      </c>
      <c r="H76" s="36" t="s">
        <v>221</v>
      </c>
      <c r="I76" s="41">
        <v>392</v>
      </c>
      <c r="J76" s="40">
        <v>22</v>
      </c>
      <c r="K76" s="36" t="s">
        <v>221</v>
      </c>
      <c r="L76" s="41">
        <v>6</v>
      </c>
      <c r="M76" s="41" t="s">
        <v>463</v>
      </c>
      <c r="N76" t="str">
        <f t="shared" ref="N76:N83" si="29">CONCATENATE(M76," ",AA76)</f>
        <v>BzK2 5</v>
      </c>
      <c r="O76" s="43">
        <f t="shared" si="23"/>
        <v>157.1</v>
      </c>
      <c r="P76" s="43">
        <f t="shared" si="6"/>
        <v>42.9</v>
      </c>
      <c r="Q76" s="43">
        <f t="shared" si="24"/>
        <v>657.1</v>
      </c>
      <c r="R76" s="43">
        <f t="shared" si="25"/>
        <v>3457.1</v>
      </c>
      <c r="S76">
        <f>RANK(O76,($O$65:$O$71,$O$76:$O$83,$O$88:$O$93),0)</f>
        <v>2</v>
      </c>
      <c r="T76">
        <f>RANK(P76,($P$65:$P$71,$P$76:$P$83,$P$88:$P$93),1)</f>
        <v>2</v>
      </c>
      <c r="U76" s="61" t="str">
        <f t="shared" si="9"/>
        <v>02</v>
      </c>
      <c r="V76">
        <f>RANK(Q76,($Q$65:$Q$71,$Q$76:$Q$83,$Q$88:$Q$93),0)</f>
        <v>1</v>
      </c>
      <c r="W76" s="48" t="str">
        <f t="shared" ref="W76:W83" si="30">IF(LEN(V76)=1,CONCATENATE("0",V76),V76)</f>
        <v>01</v>
      </c>
      <c r="X76">
        <f>RANK(R76,($R$65:$R$71,$R$76:$R$83,$R$88:$R$93),0)</f>
        <v>1</v>
      </c>
      <c r="Y76" s="48" t="str">
        <f t="shared" ref="Y76:Y83" si="31">IF(LEN(X76)=1,CONCATENATE("0",X76),X76)</f>
        <v>01</v>
      </c>
      <c r="Z76">
        <f t="shared" si="28"/>
        <v>2020101</v>
      </c>
      <c r="AA76">
        <f>RANK(Z76,($Z$65:$Z$71,$Z$76:$Z$83,$Z$88:$Z$93),1)+3</f>
        <v>5</v>
      </c>
      <c r="AE76" s="43" t="str">
        <f t="shared" si="13"/>
        <v>SG Heidelberg-Leimen  3</v>
      </c>
    </row>
    <row r="77" spans="1:31" x14ac:dyDescent="0.3">
      <c r="A77" s="36">
        <v>3</v>
      </c>
      <c r="B77" s="36" t="s">
        <v>360</v>
      </c>
      <c r="C77" s="40">
        <v>15</v>
      </c>
      <c r="D77" s="40">
        <v>10</v>
      </c>
      <c r="E77" s="40">
        <v>1</v>
      </c>
      <c r="F77" s="40">
        <v>4</v>
      </c>
      <c r="G77" s="40">
        <v>460</v>
      </c>
      <c r="H77" s="36" t="s">
        <v>221</v>
      </c>
      <c r="I77" s="41">
        <v>365</v>
      </c>
      <c r="J77" s="40">
        <v>21</v>
      </c>
      <c r="K77" s="36" t="s">
        <v>221</v>
      </c>
      <c r="L77" s="41">
        <v>9</v>
      </c>
      <c r="M77" s="41" t="s">
        <v>463</v>
      </c>
      <c r="N77" t="str">
        <f t="shared" si="29"/>
        <v>BzK2 8</v>
      </c>
      <c r="O77" s="43">
        <f t="shared" si="23"/>
        <v>140</v>
      </c>
      <c r="P77" s="43">
        <f t="shared" si="6"/>
        <v>60</v>
      </c>
      <c r="Q77" s="43">
        <f t="shared" si="24"/>
        <v>633.29999999999995</v>
      </c>
      <c r="R77" s="43">
        <f t="shared" si="25"/>
        <v>3066.7</v>
      </c>
      <c r="S77">
        <f>RANK(O77,($O$65:$O$71,$O$76:$O$83,$O$88:$O$93),0)</f>
        <v>5</v>
      </c>
      <c r="T77">
        <f>RANK(P77,($P$65:$P$71,$P$76:$P$83,$P$88:$P$93),1)</f>
        <v>5</v>
      </c>
      <c r="U77" s="61" t="str">
        <f t="shared" si="9"/>
        <v>05</v>
      </c>
      <c r="V77">
        <f>RANK(Q77,($Q$65:$Q$71,$Q$76:$Q$83,$Q$88:$Q$93),0)</f>
        <v>3</v>
      </c>
      <c r="W77" s="48" t="str">
        <f t="shared" si="30"/>
        <v>03</v>
      </c>
      <c r="X77">
        <f>RANK(R77,($R$65:$R$71,$R$76:$R$83,$R$88:$R$93),0)</f>
        <v>4</v>
      </c>
      <c r="Y77" s="48" t="str">
        <f t="shared" si="31"/>
        <v>04</v>
      </c>
      <c r="Z77">
        <f t="shared" si="28"/>
        <v>5050304</v>
      </c>
      <c r="AA77">
        <f>RANK(Z77,($Z$65:$Z$71,$Z$76:$Z$83,$Z$88:$Z$93),1)+3</f>
        <v>8</v>
      </c>
      <c r="AE77" s="43" t="str">
        <f t="shared" si="13"/>
        <v>Handball Wölfe Plankstadt e.V. 3</v>
      </c>
    </row>
    <row r="78" spans="1:31" x14ac:dyDescent="0.3">
      <c r="A78" s="40">
        <v>4</v>
      </c>
      <c r="B78" s="36" t="s">
        <v>359</v>
      </c>
      <c r="C78" s="40">
        <v>15</v>
      </c>
      <c r="D78" s="40">
        <v>10</v>
      </c>
      <c r="E78" s="40">
        <v>0</v>
      </c>
      <c r="F78" s="40">
        <v>5</v>
      </c>
      <c r="G78" s="40">
        <v>387</v>
      </c>
      <c r="H78" s="36" t="s">
        <v>221</v>
      </c>
      <c r="I78" s="41">
        <v>378</v>
      </c>
      <c r="J78" s="40">
        <v>20</v>
      </c>
      <c r="K78" s="36" t="s">
        <v>221</v>
      </c>
      <c r="L78" s="41">
        <v>10</v>
      </c>
      <c r="M78" s="41" t="s">
        <v>463</v>
      </c>
      <c r="N78" t="str">
        <f t="shared" si="29"/>
        <v>BzK2 10</v>
      </c>
      <c r="O78" s="43">
        <f t="shared" si="23"/>
        <v>133.30000000000001</v>
      </c>
      <c r="P78" s="43">
        <f t="shared" si="6"/>
        <v>66.7</v>
      </c>
      <c r="Q78" s="43">
        <f t="shared" si="24"/>
        <v>60</v>
      </c>
      <c r="R78" s="43">
        <f t="shared" si="25"/>
        <v>2580</v>
      </c>
      <c r="S78">
        <f>RANK(O78,($O$65:$O$71,$O$76:$O$83,$O$88:$O$93),0)</f>
        <v>6</v>
      </c>
      <c r="T78">
        <f>RANK(P78,($P$65:$P$71,$P$76:$P$83,$P$88:$P$93),1)</f>
        <v>6</v>
      </c>
      <c r="U78" s="61" t="str">
        <f t="shared" si="9"/>
        <v>06</v>
      </c>
      <c r="V78">
        <f>RANK(Q78,($Q$65:$Q$71,$Q$76:$Q$83,$Q$88:$Q$93),0)</f>
        <v>11</v>
      </c>
      <c r="W78" s="48">
        <f t="shared" si="30"/>
        <v>11</v>
      </c>
      <c r="X78">
        <f>RANK(R78,($R$65:$R$71,$R$76:$R$83,$R$88:$R$93),0)</f>
        <v>12</v>
      </c>
      <c r="Y78" s="48">
        <f t="shared" si="31"/>
        <v>12</v>
      </c>
      <c r="Z78">
        <f t="shared" si="28"/>
        <v>6061112</v>
      </c>
      <c r="AA78">
        <f>RANK(Z78,($Z$65:$Z$71,$Z$76:$Z$83,$Z$88:$Z$93),1)+3</f>
        <v>10</v>
      </c>
      <c r="AE78" s="43" t="str">
        <f t="shared" si="13"/>
        <v>TV Edingen 2</v>
      </c>
    </row>
    <row r="79" spans="1:31" x14ac:dyDescent="0.3">
      <c r="A79" s="36">
        <v>5</v>
      </c>
      <c r="B79" s="36" t="s">
        <v>358</v>
      </c>
      <c r="C79" s="40">
        <v>16</v>
      </c>
      <c r="D79" s="40">
        <v>8</v>
      </c>
      <c r="E79" s="40">
        <v>1</v>
      </c>
      <c r="F79" s="40">
        <v>7</v>
      </c>
      <c r="G79" s="40">
        <v>476</v>
      </c>
      <c r="H79" s="36" t="s">
        <v>221</v>
      </c>
      <c r="I79" s="41">
        <v>440</v>
      </c>
      <c r="J79" s="40">
        <v>17</v>
      </c>
      <c r="K79" s="36" t="s">
        <v>221</v>
      </c>
      <c r="L79" s="41">
        <v>15</v>
      </c>
      <c r="M79" s="41" t="s">
        <v>463</v>
      </c>
      <c r="N79" t="str">
        <f t="shared" si="29"/>
        <v>BzK2 13</v>
      </c>
      <c r="O79" s="43">
        <f t="shared" si="23"/>
        <v>106.3</v>
      </c>
      <c r="P79" s="43">
        <f t="shared" si="6"/>
        <v>93.8</v>
      </c>
      <c r="Q79" s="43">
        <f t="shared" si="24"/>
        <v>225</v>
      </c>
      <c r="R79" s="43">
        <f t="shared" si="25"/>
        <v>2975</v>
      </c>
      <c r="S79">
        <f>RANK(O79,($O$65:$O$71,$O$76:$O$83,$O$88:$O$93),0)</f>
        <v>10</v>
      </c>
      <c r="T79">
        <f>RANK(P79,($P$65:$P$71,$P$76:$P$83,$P$88:$P$93),1)</f>
        <v>10</v>
      </c>
      <c r="U79" s="61">
        <f t="shared" si="9"/>
        <v>10</v>
      </c>
      <c r="V79">
        <f>RANK(Q79,($Q$65:$Q$71,$Q$76:$Q$83,$Q$88:$Q$93),0)</f>
        <v>8</v>
      </c>
      <c r="W79" s="48" t="str">
        <f t="shared" si="30"/>
        <v>08</v>
      </c>
      <c r="X79">
        <f>RANK(R79,($R$65:$R$71,$R$76:$R$83,$R$88:$R$93),0)</f>
        <v>6</v>
      </c>
      <c r="Y79" s="48" t="str">
        <f t="shared" si="31"/>
        <v>06</v>
      </c>
      <c r="Z79">
        <f t="shared" si="28"/>
        <v>10100806</v>
      </c>
      <c r="AA79">
        <f>RANK(Z79,($Z$65:$Z$71,$Z$76:$Z$83,$Z$88:$Z$93),1)+3</f>
        <v>13</v>
      </c>
      <c r="AE79" s="43" t="str">
        <f t="shared" si="13"/>
        <v>TV Sinsheim 2</v>
      </c>
    </row>
    <row r="80" spans="1:31" x14ac:dyDescent="0.3">
      <c r="A80" s="40">
        <v>6</v>
      </c>
      <c r="B80" s="36" t="s">
        <v>364</v>
      </c>
      <c r="C80" s="40">
        <v>15</v>
      </c>
      <c r="D80" s="40">
        <v>7</v>
      </c>
      <c r="E80" s="40">
        <v>0</v>
      </c>
      <c r="F80" s="40">
        <v>8</v>
      </c>
      <c r="G80" s="40">
        <v>343</v>
      </c>
      <c r="H80" s="36" t="s">
        <v>221</v>
      </c>
      <c r="I80" s="41">
        <v>337</v>
      </c>
      <c r="J80" s="40">
        <v>14</v>
      </c>
      <c r="K80" s="36" t="s">
        <v>221</v>
      </c>
      <c r="L80" s="41">
        <v>16</v>
      </c>
      <c r="M80" s="41" t="s">
        <v>463</v>
      </c>
      <c r="N80" t="str">
        <f t="shared" si="29"/>
        <v>BzK2 15</v>
      </c>
      <c r="O80" s="43">
        <f t="shared" si="23"/>
        <v>93.3</v>
      </c>
      <c r="P80" s="43">
        <f t="shared" si="6"/>
        <v>106.7</v>
      </c>
      <c r="Q80" s="43">
        <f t="shared" si="24"/>
        <v>40</v>
      </c>
      <c r="R80" s="43">
        <f t="shared" si="25"/>
        <v>2286.6999999999998</v>
      </c>
      <c r="S80">
        <f>RANK(O80,($O$65:$O$71,$O$76:$O$83,$O$88:$O$93),0)</f>
        <v>12</v>
      </c>
      <c r="T80">
        <f>RANK(P80,($P$65:$P$71,$P$76:$P$83,$P$88:$P$93),1)</f>
        <v>12</v>
      </c>
      <c r="U80" s="61">
        <f t="shared" si="9"/>
        <v>12</v>
      </c>
      <c r="V80">
        <f>RANK(Q80,($Q$65:$Q$71,$Q$76:$Q$83,$Q$88:$Q$93),0)</f>
        <v>12</v>
      </c>
      <c r="W80" s="48">
        <f t="shared" si="30"/>
        <v>12</v>
      </c>
      <c r="X80">
        <f>RANK(R80,($R$65:$R$71,$R$76:$R$83,$R$88:$R$93),0)</f>
        <v>18</v>
      </c>
      <c r="Y80" s="48">
        <f t="shared" si="31"/>
        <v>18</v>
      </c>
      <c r="Z80">
        <f t="shared" si="28"/>
        <v>12121218</v>
      </c>
      <c r="AA80">
        <f>RANK(Z80,($Z$65:$Z$71,$Z$76:$Z$83,$Z$88:$Z$93),1)+3</f>
        <v>15</v>
      </c>
      <c r="AE80" s="43" t="str">
        <f t="shared" si="13"/>
        <v>TSG Ketsch 2</v>
      </c>
    </row>
    <row r="81" spans="1:31" x14ac:dyDescent="0.3">
      <c r="A81" s="40">
        <v>7</v>
      </c>
      <c r="B81" s="36" t="s">
        <v>363</v>
      </c>
      <c r="C81" s="40">
        <v>15</v>
      </c>
      <c r="D81" s="40">
        <v>4</v>
      </c>
      <c r="E81" s="40">
        <v>0</v>
      </c>
      <c r="F81" s="40">
        <v>11</v>
      </c>
      <c r="G81" s="40">
        <v>393</v>
      </c>
      <c r="H81" s="36" t="s">
        <v>221</v>
      </c>
      <c r="I81" s="41">
        <v>458</v>
      </c>
      <c r="J81" s="40">
        <v>8</v>
      </c>
      <c r="K81" s="36" t="s">
        <v>221</v>
      </c>
      <c r="L81" s="41">
        <v>22</v>
      </c>
      <c r="M81" s="41" t="s">
        <v>463</v>
      </c>
      <c r="N81" t="str">
        <f t="shared" si="29"/>
        <v>BzK2 19</v>
      </c>
      <c r="O81" s="43">
        <f t="shared" si="23"/>
        <v>53.3</v>
      </c>
      <c r="P81" s="43">
        <f t="shared" si="6"/>
        <v>146.69999999999999</v>
      </c>
      <c r="Q81" s="43">
        <f t="shared" si="24"/>
        <v>-433.3</v>
      </c>
      <c r="R81" s="43">
        <f t="shared" si="25"/>
        <v>2620</v>
      </c>
      <c r="S81">
        <f>RANK(O81,($O$65:$O$71,$O$76:$O$83,$O$88:$O$93),0)</f>
        <v>16</v>
      </c>
      <c r="T81">
        <f>RANK(P81,($P$65:$P$71,$P$76:$P$83,$P$88:$P$93),1)</f>
        <v>16</v>
      </c>
      <c r="U81" s="61">
        <f t="shared" si="9"/>
        <v>16</v>
      </c>
      <c r="V81">
        <f>RANK(Q81,($Q$65:$Q$71,$Q$76:$Q$83,$Q$88:$Q$93),0)</f>
        <v>17</v>
      </c>
      <c r="W81" s="48">
        <f t="shared" si="30"/>
        <v>17</v>
      </c>
      <c r="X81">
        <f>RANK(R81,($R$65:$R$71,$R$76:$R$83,$R$88:$R$93),0)</f>
        <v>11</v>
      </c>
      <c r="Y81" s="48">
        <f t="shared" si="31"/>
        <v>11</v>
      </c>
      <c r="Z81">
        <f t="shared" si="28"/>
        <v>16161711</v>
      </c>
      <c r="AA81">
        <f>RANK(Z81,($Z$65:$Z$71,$Z$76:$Z$83,$Z$88:$Z$93),1)+3</f>
        <v>19</v>
      </c>
      <c r="AE81" s="43" t="str">
        <f t="shared" si="13"/>
        <v>SG HD-Kirchheim 2</v>
      </c>
    </row>
    <row r="82" spans="1:31" x14ac:dyDescent="0.3">
      <c r="A82" s="36">
        <v>8</v>
      </c>
      <c r="B82" s="36" t="s">
        <v>365</v>
      </c>
      <c r="C82" s="40">
        <v>14</v>
      </c>
      <c r="D82" s="40">
        <v>3</v>
      </c>
      <c r="E82" s="40">
        <v>0</v>
      </c>
      <c r="F82" s="40">
        <v>11</v>
      </c>
      <c r="G82" s="40">
        <v>350</v>
      </c>
      <c r="H82" s="36" t="s">
        <v>221</v>
      </c>
      <c r="I82" s="41">
        <v>415</v>
      </c>
      <c r="J82" s="40">
        <v>6</v>
      </c>
      <c r="K82" s="36" t="s">
        <v>221</v>
      </c>
      <c r="L82" s="41">
        <v>22</v>
      </c>
      <c r="M82" s="41" t="s">
        <v>463</v>
      </c>
      <c r="N82" t="str">
        <f t="shared" si="29"/>
        <v>BzK2 20</v>
      </c>
      <c r="O82" s="43">
        <f t="shared" si="23"/>
        <v>42.9</v>
      </c>
      <c r="P82" s="43">
        <f t="shared" si="6"/>
        <v>157.1</v>
      </c>
      <c r="Q82" s="43">
        <f t="shared" si="24"/>
        <v>-464.3</v>
      </c>
      <c r="R82" s="43">
        <f t="shared" si="25"/>
        <v>2500</v>
      </c>
      <c r="S82">
        <f>RANK(O82,($O$65:$O$71,$O$76:$O$83,$O$88:$O$93),0)</f>
        <v>17</v>
      </c>
      <c r="T82">
        <f>RANK(P82,($P$65:$P$71,$P$76:$P$83,$P$88:$P$93),1)</f>
        <v>17</v>
      </c>
      <c r="U82" s="61">
        <f t="shared" si="9"/>
        <v>17</v>
      </c>
      <c r="V82">
        <f>RANK(Q82,($Q$65:$Q$71,$Q$76:$Q$83,$Q$88:$Q$93),0)</f>
        <v>18</v>
      </c>
      <c r="W82" s="48">
        <f t="shared" si="30"/>
        <v>18</v>
      </c>
      <c r="X82">
        <f>RANK(R82,($R$65:$R$71,$R$76:$R$83,$R$88:$R$93),0)</f>
        <v>14</v>
      </c>
      <c r="Y82" s="48">
        <f t="shared" si="31"/>
        <v>14</v>
      </c>
      <c r="Z82">
        <f t="shared" si="28"/>
        <v>17171814</v>
      </c>
      <c r="AA82">
        <f>RANK(Z82,($Z$65:$Z$71,$Z$76:$Z$83,$Z$88:$Z$93),1)+3</f>
        <v>20</v>
      </c>
      <c r="AE82" s="43" t="str">
        <f t="shared" si="13"/>
        <v>HSG Hardtwald 3</v>
      </c>
    </row>
    <row r="83" spans="1:31" x14ac:dyDescent="0.3">
      <c r="A83" s="40">
        <v>9</v>
      </c>
      <c r="B83" s="36" t="s">
        <v>366</v>
      </c>
      <c r="C83" s="40">
        <v>16</v>
      </c>
      <c r="D83" s="40">
        <v>1</v>
      </c>
      <c r="E83" s="40">
        <v>0</v>
      </c>
      <c r="F83" s="40">
        <v>15</v>
      </c>
      <c r="G83" s="40">
        <v>354</v>
      </c>
      <c r="H83" s="36" t="s">
        <v>221</v>
      </c>
      <c r="I83" s="41">
        <v>535</v>
      </c>
      <c r="J83" s="40">
        <v>2</v>
      </c>
      <c r="K83" s="36" t="s">
        <v>221</v>
      </c>
      <c r="L83" s="41">
        <v>30</v>
      </c>
      <c r="M83" s="41" t="s">
        <v>463</v>
      </c>
      <c r="N83" t="str">
        <f t="shared" si="29"/>
        <v>BzK2 22</v>
      </c>
      <c r="O83" s="43">
        <f t="shared" si="23"/>
        <v>12.5</v>
      </c>
      <c r="P83" s="43">
        <f t="shared" si="6"/>
        <v>187.5</v>
      </c>
      <c r="Q83" s="43">
        <f t="shared" si="24"/>
        <v>-1131.3</v>
      </c>
      <c r="R83" s="43">
        <f t="shared" si="25"/>
        <v>2212.5</v>
      </c>
      <c r="S83">
        <f>RANK(O83,($O$65:$O$71,$O$76:$O$83,$O$88:$O$93),0)</f>
        <v>19</v>
      </c>
      <c r="T83">
        <f>RANK(P83,($P$65:$P$71,$P$76:$P$83,$P$88:$P$93),1)</f>
        <v>19</v>
      </c>
      <c r="U83" s="61">
        <f t="shared" si="9"/>
        <v>19</v>
      </c>
      <c r="V83">
        <f>RANK(Q83,($Q$65:$Q$71,$Q$76:$Q$83,$Q$88:$Q$93),0)</f>
        <v>19</v>
      </c>
      <c r="W83" s="48">
        <f t="shared" si="30"/>
        <v>19</v>
      </c>
      <c r="X83">
        <f>RANK(R83,($R$65:$R$71,$R$76:$R$83,$R$88:$R$93),0)</f>
        <v>19</v>
      </c>
      <c r="Y83" s="48">
        <f t="shared" si="31"/>
        <v>19</v>
      </c>
      <c r="Z83">
        <f t="shared" si="28"/>
        <v>19191919</v>
      </c>
      <c r="AA83">
        <f>RANK(Z83,($Z$65:$Z$71,$Z$76:$Z$83,$Z$88:$Z$93),1)+3</f>
        <v>22</v>
      </c>
      <c r="AE83" s="43" t="str">
        <f t="shared" si="13"/>
        <v>TB Neckarsteinach 2</v>
      </c>
    </row>
    <row r="84" spans="1:31" x14ac:dyDescent="0.3">
      <c r="C84" s="33"/>
      <c r="D84" s="33"/>
      <c r="E84" s="33"/>
      <c r="F84" s="33"/>
      <c r="G84" s="33"/>
      <c r="I84" s="27"/>
      <c r="J84" s="33"/>
      <c r="L84" s="27"/>
      <c r="M84" s="27"/>
      <c r="O84" s="43"/>
      <c r="P84" s="43"/>
      <c r="U84" s="62"/>
      <c r="AE84" s="43"/>
    </row>
    <row r="85" spans="1:31" ht="15.6" x14ac:dyDescent="0.35">
      <c r="A85" s="37" t="s">
        <v>377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O85" s="43"/>
      <c r="P85" s="43"/>
      <c r="U85" s="62"/>
      <c r="AE85" s="43"/>
    </row>
    <row r="86" spans="1:31" x14ac:dyDescent="0.3">
      <c r="A86" s="36"/>
      <c r="B86" s="36"/>
      <c r="C86" s="38" t="s">
        <v>214</v>
      </c>
      <c r="D86" s="38" t="s">
        <v>215</v>
      </c>
      <c r="E86" s="38" t="s">
        <v>216</v>
      </c>
      <c r="F86" s="38" t="s">
        <v>217</v>
      </c>
      <c r="G86" s="36"/>
      <c r="H86" s="39" t="s">
        <v>218</v>
      </c>
      <c r="I86" s="36"/>
      <c r="J86" s="36"/>
      <c r="K86" s="39" t="s">
        <v>219</v>
      </c>
      <c r="L86" s="36"/>
      <c r="M86" s="36"/>
      <c r="O86" s="43"/>
      <c r="P86" s="43"/>
      <c r="U86" s="62"/>
      <c r="AE86" s="43"/>
    </row>
    <row r="87" spans="1:31" x14ac:dyDescent="0.3">
      <c r="A87" s="40">
        <v>1</v>
      </c>
      <c r="B87" s="36" t="s">
        <v>367</v>
      </c>
      <c r="C87" s="40">
        <v>12</v>
      </c>
      <c r="D87" s="40">
        <v>9</v>
      </c>
      <c r="E87" s="40">
        <v>0</v>
      </c>
      <c r="F87" s="40">
        <v>3</v>
      </c>
      <c r="G87" s="40">
        <v>362</v>
      </c>
      <c r="H87" s="36" t="s">
        <v>221</v>
      </c>
      <c r="I87" s="41">
        <v>302</v>
      </c>
      <c r="J87" s="40">
        <v>18</v>
      </c>
      <c r="K87" s="36" t="s">
        <v>221</v>
      </c>
      <c r="L87" s="41">
        <v>6</v>
      </c>
      <c r="M87" s="41" t="s">
        <v>463</v>
      </c>
      <c r="N87" s="49" t="str">
        <f>CONCATENATE(M87," ",AA87)</f>
        <v>BzK2 3</v>
      </c>
      <c r="O87" s="43">
        <f t="shared" si="23"/>
        <v>150</v>
      </c>
      <c r="P87" s="43">
        <f t="shared" si="6"/>
        <v>50</v>
      </c>
      <c r="Q87" s="43">
        <f t="shared" si="24"/>
        <v>500</v>
      </c>
      <c r="R87" s="43">
        <f t="shared" si="25"/>
        <v>3016.7</v>
      </c>
      <c r="S87" s="49">
        <f>RANK(O87,($O$64,$O$75,$O$87),0)</f>
        <v>3</v>
      </c>
      <c r="T87" s="49">
        <f>RANK(P87,($P$64,$P$75,$P$87),1)</f>
        <v>3</v>
      </c>
      <c r="U87" s="63" t="str">
        <f t="shared" si="9"/>
        <v>03</v>
      </c>
      <c r="V87" s="49">
        <f>RANK(Q87,($Q$64,$Q$75,$Q$87),0)</f>
        <v>2</v>
      </c>
      <c r="W87" s="50" t="str">
        <f>IF(LEN(V87)=1,CONCATENATE("0",V87),V87)</f>
        <v>02</v>
      </c>
      <c r="X87" s="49">
        <f>RANK(R87,($R$64,$R$75,$R$87),0)</f>
        <v>2</v>
      </c>
      <c r="Y87" s="50" t="str">
        <f>IF(LEN(X87)=1,CONCATENATE("0",X87),X87)</f>
        <v>02</v>
      </c>
      <c r="Z87" s="49">
        <f t="shared" ref="Z87:Z92" si="32">ABS(CONCATENATE(S87,U87,W87,Y87))</f>
        <v>3030202</v>
      </c>
      <c r="AA87" s="49">
        <f>RANK(Z87,($Z$64,$Z$75,$Z$87),1)</f>
        <v>3</v>
      </c>
      <c r="AE87" s="43" t="str">
        <f t="shared" si="13"/>
        <v>TSV Rot-Malsch 4</v>
      </c>
    </row>
    <row r="88" spans="1:31" x14ac:dyDescent="0.3">
      <c r="A88" s="40">
        <v>2</v>
      </c>
      <c r="B88" s="36" t="s">
        <v>368</v>
      </c>
      <c r="C88" s="40">
        <v>11</v>
      </c>
      <c r="D88" s="40">
        <v>8</v>
      </c>
      <c r="E88" s="40">
        <v>1</v>
      </c>
      <c r="F88" s="40">
        <v>2</v>
      </c>
      <c r="G88" s="40">
        <v>328</v>
      </c>
      <c r="H88" s="36" t="s">
        <v>221</v>
      </c>
      <c r="I88" s="41">
        <v>258</v>
      </c>
      <c r="J88" s="40">
        <v>17</v>
      </c>
      <c r="K88" s="36" t="s">
        <v>221</v>
      </c>
      <c r="L88" s="41">
        <v>5</v>
      </c>
      <c r="M88" s="41" t="s">
        <v>463</v>
      </c>
      <c r="N88" t="str">
        <f t="shared" ref="N88:N92" si="33">CONCATENATE(M88," ",AA88)</f>
        <v>BzK2 6</v>
      </c>
      <c r="O88" s="43">
        <f t="shared" si="23"/>
        <v>154.5</v>
      </c>
      <c r="P88" s="43">
        <f t="shared" si="6"/>
        <v>45.5</v>
      </c>
      <c r="Q88" s="43">
        <f t="shared" si="24"/>
        <v>636.4</v>
      </c>
      <c r="R88" s="43">
        <f t="shared" si="25"/>
        <v>2981.8</v>
      </c>
      <c r="S88">
        <f>RANK(O88,($O$65:$O$71,$O$76:$O$83,$O$88:$O$93),0)</f>
        <v>3</v>
      </c>
      <c r="T88">
        <f>RANK(P88,($P$65:$P$71,$P$76:$P$83,$P$88:$P$93),1)</f>
        <v>3</v>
      </c>
      <c r="U88" s="61" t="str">
        <f t="shared" si="9"/>
        <v>03</v>
      </c>
      <c r="V88">
        <f>RANK(Q88,($Q$65:$Q$71,$Q$76:$Q$83,$Q$88:$Q$93),0)</f>
        <v>2</v>
      </c>
      <c r="W88" s="48" t="str">
        <f t="shared" ref="W88:W92" si="34">IF(LEN(V88)=1,CONCATENATE("0",V88),V88)</f>
        <v>02</v>
      </c>
      <c r="X88">
        <f>RANK(R88,($R$65:$R$71,$R$76:$R$83,$R$88:$R$93),0)</f>
        <v>5</v>
      </c>
      <c r="Y88" s="48" t="str">
        <f t="shared" ref="Y88:Y92" si="35">IF(LEN(X88)=1,CONCATENATE("0",X88),X88)</f>
        <v>05</v>
      </c>
      <c r="Z88">
        <f t="shared" si="32"/>
        <v>3030205</v>
      </c>
      <c r="AA88">
        <f>RANK(Z88,($Z$65:$Z$71,$Z$76:$Z$83,$Z$88:$Z$93),1)+3</f>
        <v>6</v>
      </c>
      <c r="AE88" s="43" t="str">
        <f t="shared" si="13"/>
        <v>SG Schwarzbachtal 2</v>
      </c>
    </row>
    <row r="89" spans="1:31" x14ac:dyDescent="0.3">
      <c r="A89" s="36">
        <v>3</v>
      </c>
      <c r="B89" s="36" t="s">
        <v>372</v>
      </c>
      <c r="C89" s="40">
        <v>12</v>
      </c>
      <c r="D89" s="40">
        <v>8</v>
      </c>
      <c r="E89" s="40">
        <v>1</v>
      </c>
      <c r="F89" s="40">
        <v>3</v>
      </c>
      <c r="G89" s="40">
        <v>345</v>
      </c>
      <c r="H89" s="36" t="s">
        <v>221</v>
      </c>
      <c r="I89" s="41">
        <v>337</v>
      </c>
      <c r="J89" s="40">
        <v>17</v>
      </c>
      <c r="K89" s="36" t="s">
        <v>221</v>
      </c>
      <c r="L89" s="41">
        <v>7</v>
      </c>
      <c r="M89" s="41" t="s">
        <v>463</v>
      </c>
      <c r="N89" t="str">
        <f t="shared" si="33"/>
        <v>BzK2 7</v>
      </c>
      <c r="O89" s="43">
        <f t="shared" si="23"/>
        <v>141.69999999999999</v>
      </c>
      <c r="P89" s="43">
        <f t="shared" si="6"/>
        <v>58.3</v>
      </c>
      <c r="Q89" s="43">
        <f t="shared" si="24"/>
        <v>66.7</v>
      </c>
      <c r="R89" s="43">
        <f t="shared" si="25"/>
        <v>2875</v>
      </c>
      <c r="S89">
        <f>RANK(O89,($O$65:$O$71,$O$76:$O$83,$O$88:$O$93),0)</f>
        <v>4</v>
      </c>
      <c r="T89">
        <f>RANK(P89,($P$65:$P$71,$P$76:$P$83,$P$88:$P$93),1)</f>
        <v>4</v>
      </c>
      <c r="U89" s="61" t="str">
        <f t="shared" si="9"/>
        <v>04</v>
      </c>
      <c r="V89">
        <f>RANK(Q89,($Q$65:$Q$71,$Q$76:$Q$83,$Q$88:$Q$93),0)</f>
        <v>10</v>
      </c>
      <c r="W89" s="48">
        <f t="shared" si="34"/>
        <v>10</v>
      </c>
      <c r="X89">
        <f>RANK(R89,($R$65:$R$71,$R$76:$R$83,$R$88:$R$93),0)</f>
        <v>9</v>
      </c>
      <c r="Y89" s="48" t="str">
        <f t="shared" si="35"/>
        <v>09</v>
      </c>
      <c r="Z89">
        <f t="shared" si="32"/>
        <v>4041009</v>
      </c>
      <c r="AA89">
        <f>RANK(Z89,($Z$65:$Z$71,$Z$76:$Z$83,$Z$88:$Z$93),1)+3</f>
        <v>7</v>
      </c>
      <c r="AE89" s="43" t="str">
        <f t="shared" si="13"/>
        <v>HSG Hardtwald 2</v>
      </c>
    </row>
    <row r="90" spans="1:31" x14ac:dyDescent="0.3">
      <c r="A90" s="40">
        <v>4</v>
      </c>
      <c r="B90" s="36" t="s">
        <v>370</v>
      </c>
      <c r="C90" s="40">
        <v>10</v>
      </c>
      <c r="D90" s="40">
        <v>8</v>
      </c>
      <c r="E90" s="40">
        <v>0</v>
      </c>
      <c r="F90" s="40">
        <v>2</v>
      </c>
      <c r="G90" s="40">
        <v>273</v>
      </c>
      <c r="H90" s="36" t="s">
        <v>221</v>
      </c>
      <c r="I90" s="41">
        <v>247</v>
      </c>
      <c r="J90" s="40">
        <v>16</v>
      </c>
      <c r="K90" s="36" t="s">
        <v>221</v>
      </c>
      <c r="L90" s="41">
        <v>4</v>
      </c>
      <c r="M90" s="41" t="s">
        <v>463</v>
      </c>
      <c r="N90" t="str">
        <f t="shared" si="33"/>
        <v>BzK2 4</v>
      </c>
      <c r="O90" s="43">
        <f t="shared" si="23"/>
        <v>160</v>
      </c>
      <c r="P90" s="43">
        <f t="shared" si="6"/>
        <v>40</v>
      </c>
      <c r="Q90" s="43">
        <f t="shared" si="24"/>
        <v>260</v>
      </c>
      <c r="R90" s="43">
        <f t="shared" si="25"/>
        <v>2730</v>
      </c>
      <c r="S90">
        <f>RANK(O90,($O$65:$O$71,$O$76:$O$83,$O$88:$O$93),0)</f>
        <v>1</v>
      </c>
      <c r="T90">
        <f>RANK(P90,($P$65:$P$71,$P$76:$P$83,$P$88:$P$93),1)</f>
        <v>1</v>
      </c>
      <c r="U90" s="61" t="str">
        <f t="shared" si="9"/>
        <v>01</v>
      </c>
      <c r="V90">
        <f>RANK(Q90,($Q$65:$Q$71,$Q$76:$Q$83,$Q$88:$Q$93),0)</f>
        <v>7</v>
      </c>
      <c r="W90" s="48" t="str">
        <f t="shared" si="34"/>
        <v>07</v>
      </c>
      <c r="X90">
        <f>RANK(R90,($R$65:$R$71,$R$76:$R$83,$R$88:$R$93),0)</f>
        <v>10</v>
      </c>
      <c r="Y90" s="48">
        <f t="shared" si="35"/>
        <v>10</v>
      </c>
      <c r="Z90">
        <f t="shared" si="32"/>
        <v>1010710</v>
      </c>
      <c r="AA90">
        <f>RANK(Z90,($Z$65:$Z$71,$Z$76:$Z$83,$Z$88:$Z$93),1)+3</f>
        <v>4</v>
      </c>
      <c r="AE90" s="43" t="str">
        <f t="shared" si="13"/>
        <v>TV Sinsheim 3</v>
      </c>
    </row>
    <row r="91" spans="1:31" x14ac:dyDescent="0.3">
      <c r="A91" s="36">
        <v>5</v>
      </c>
      <c r="B91" s="36" t="s">
        <v>369</v>
      </c>
      <c r="C91" s="40">
        <v>12</v>
      </c>
      <c r="D91" s="40">
        <v>4</v>
      </c>
      <c r="E91" s="40">
        <v>0</v>
      </c>
      <c r="F91" s="40">
        <v>8</v>
      </c>
      <c r="G91" s="40">
        <v>291</v>
      </c>
      <c r="H91" s="36" t="s">
        <v>221</v>
      </c>
      <c r="I91" s="41">
        <v>318</v>
      </c>
      <c r="J91" s="40">
        <v>8</v>
      </c>
      <c r="K91" s="36" t="s">
        <v>221</v>
      </c>
      <c r="L91" s="41">
        <v>16</v>
      </c>
      <c r="M91" s="41" t="s">
        <v>463</v>
      </c>
      <c r="N91" t="str">
        <f t="shared" si="33"/>
        <v>BzK2 17</v>
      </c>
      <c r="O91" s="43">
        <f t="shared" si="23"/>
        <v>66.7</v>
      </c>
      <c r="P91" s="43">
        <f t="shared" si="6"/>
        <v>133.30000000000001</v>
      </c>
      <c r="Q91" s="43">
        <f t="shared" si="24"/>
        <v>-225</v>
      </c>
      <c r="R91" s="43">
        <f t="shared" si="25"/>
        <v>2425</v>
      </c>
      <c r="S91">
        <f>RANK(O91,($O$65:$O$71,$O$76:$O$83,$O$88:$O$93),0)</f>
        <v>14</v>
      </c>
      <c r="T91">
        <f>RANK(P91,($P$65:$P$71,$P$76:$P$83,$P$88:$P$93),1)</f>
        <v>14</v>
      </c>
      <c r="U91" s="61">
        <f t="shared" si="9"/>
        <v>14</v>
      </c>
      <c r="V91">
        <f>RANK(Q91,($Q$65:$Q$71,$Q$76:$Q$83,$Q$88:$Q$93),0)</f>
        <v>15</v>
      </c>
      <c r="W91" s="48">
        <f t="shared" si="34"/>
        <v>15</v>
      </c>
      <c r="X91">
        <f>RANK(R91,($R$65:$R$71,$R$76:$R$83,$R$88:$R$93),0)</f>
        <v>15</v>
      </c>
      <c r="Y91" s="48">
        <f t="shared" si="35"/>
        <v>15</v>
      </c>
      <c r="Z91">
        <f t="shared" si="32"/>
        <v>14141515</v>
      </c>
      <c r="AA91">
        <f>RANK(Z91,($Z$65:$Z$71,$Z$76:$Z$83,$Z$88:$Z$93),1)+3</f>
        <v>17</v>
      </c>
      <c r="AE91" s="43" t="str">
        <f t="shared" si="13"/>
        <v>HSG Dielheim/Malschenberg      3</v>
      </c>
    </row>
    <row r="92" spans="1:31" x14ac:dyDescent="0.3">
      <c r="A92" s="40">
        <v>6</v>
      </c>
      <c r="B92" s="36" t="s">
        <v>371</v>
      </c>
      <c r="C92" s="40">
        <v>12</v>
      </c>
      <c r="D92" s="40">
        <v>2</v>
      </c>
      <c r="E92" s="40">
        <v>0</v>
      </c>
      <c r="F92" s="40">
        <v>10</v>
      </c>
      <c r="G92" s="40">
        <v>304</v>
      </c>
      <c r="H92" s="36" t="s">
        <v>221</v>
      </c>
      <c r="I92" s="41">
        <v>348</v>
      </c>
      <c r="J92" s="40">
        <v>4</v>
      </c>
      <c r="K92" s="36" t="s">
        <v>221</v>
      </c>
      <c r="L92" s="41">
        <v>20</v>
      </c>
      <c r="M92" s="41" t="s">
        <v>463</v>
      </c>
      <c r="N92" t="str">
        <f t="shared" si="33"/>
        <v>BzK2 21</v>
      </c>
      <c r="O92" s="43">
        <f t="shared" si="23"/>
        <v>33.299999999999997</v>
      </c>
      <c r="P92" s="43">
        <f t="shared" si="6"/>
        <v>166.7</v>
      </c>
      <c r="Q92" s="43">
        <f t="shared" si="24"/>
        <v>-366.7</v>
      </c>
      <c r="R92" s="43">
        <f t="shared" si="25"/>
        <v>2533.3000000000002</v>
      </c>
      <c r="S92">
        <f>RANK(O92,($O$65:$O$71,$O$76:$O$83,$O$88:$O$93),0)</f>
        <v>18</v>
      </c>
      <c r="T92">
        <f>RANK(P92,($P$65:$P$71,$P$76:$P$83,$P$88:$P$93),1)</f>
        <v>18</v>
      </c>
      <c r="U92" s="61">
        <f t="shared" si="9"/>
        <v>18</v>
      </c>
      <c r="V92">
        <f>RANK(Q92,($Q$65:$Q$71,$Q$76:$Q$83,$Q$88:$Q$93),0)</f>
        <v>16</v>
      </c>
      <c r="W92" s="48">
        <f t="shared" si="34"/>
        <v>16</v>
      </c>
      <c r="X92">
        <f>RANK(R92,($R$65:$R$71,$R$76:$R$83,$R$88:$R$93),0)</f>
        <v>13</v>
      </c>
      <c r="Y92" s="48">
        <f t="shared" si="35"/>
        <v>13</v>
      </c>
      <c r="Z92">
        <f t="shared" si="32"/>
        <v>18181613</v>
      </c>
      <c r="AA92">
        <f>RANK(Z92,($Z$65:$Z$71,$Z$76:$Z$83,$Z$88:$Z$93),1)+3</f>
        <v>21</v>
      </c>
      <c r="AE92" s="43" t="str">
        <f t="shared" si="13"/>
        <v>SG Nußloch 3</v>
      </c>
    </row>
    <row r="93" spans="1:31" x14ac:dyDescent="0.3">
      <c r="A93" s="40"/>
      <c r="B93" s="36" t="s">
        <v>373</v>
      </c>
      <c r="C93" s="40">
        <v>11</v>
      </c>
      <c r="D93" s="40">
        <v>0</v>
      </c>
      <c r="E93" s="40">
        <v>0</v>
      </c>
      <c r="F93" s="40">
        <v>11</v>
      </c>
      <c r="G93" s="40">
        <v>238</v>
      </c>
      <c r="H93" s="36" t="s">
        <v>221</v>
      </c>
      <c r="I93" s="41">
        <v>331</v>
      </c>
      <c r="J93" s="40">
        <v>0</v>
      </c>
      <c r="K93" s="36" t="s">
        <v>221</v>
      </c>
      <c r="L93" s="41">
        <v>22</v>
      </c>
      <c r="M93" s="41" t="s">
        <v>463</v>
      </c>
      <c r="O93" s="43"/>
      <c r="P93" s="43"/>
      <c r="S93"/>
      <c r="T93"/>
      <c r="U93" s="61"/>
      <c r="W93" s="48"/>
      <c r="Y93" s="48"/>
      <c r="AE93" s="43" t="str">
        <f t="shared" si="13"/>
        <v>HSG St. Leon/Reilingen 3</v>
      </c>
    </row>
    <row r="94" spans="1:31" x14ac:dyDescent="0.3">
      <c r="C94" s="33"/>
      <c r="D94" s="33"/>
      <c r="E94" s="33"/>
      <c r="F94" s="33"/>
      <c r="G94" s="33"/>
      <c r="I94" s="27"/>
      <c r="J94" s="33"/>
      <c r="L94" s="27"/>
      <c r="M94" s="27"/>
    </row>
    <row r="95" spans="1:31" x14ac:dyDescent="0.3">
      <c r="C95" s="33"/>
      <c r="D95" s="33"/>
      <c r="E95" s="33"/>
      <c r="F95" s="33"/>
      <c r="G95" s="33"/>
      <c r="I95" s="27"/>
      <c r="J95" s="33"/>
      <c r="L95" s="27"/>
      <c r="M95" s="27"/>
    </row>
    <row r="97" spans="1:13" ht="15.6" x14ac:dyDescent="0.35">
      <c r="A97" s="30"/>
    </row>
    <row r="98" spans="1:13" x14ac:dyDescent="0.3">
      <c r="C98" s="31"/>
      <c r="D98" s="31"/>
      <c r="E98" s="31"/>
      <c r="F98" s="31"/>
      <c r="H98" s="32"/>
      <c r="K98" s="32"/>
    </row>
    <row r="99" spans="1:13" x14ac:dyDescent="0.3">
      <c r="A99" s="33"/>
      <c r="C99" s="33"/>
      <c r="D99" s="33"/>
      <c r="E99" s="33"/>
      <c r="F99" s="33"/>
      <c r="G99" s="33"/>
      <c r="I99" s="27"/>
      <c r="J99" s="33"/>
      <c r="L99" s="27"/>
      <c r="M99" s="27"/>
    </row>
    <row r="100" spans="1:13" x14ac:dyDescent="0.3">
      <c r="C100" s="33"/>
      <c r="D100" s="33"/>
      <c r="E100" s="33"/>
      <c r="F100" s="33"/>
      <c r="G100" s="33"/>
      <c r="I100" s="27"/>
      <c r="J100" s="33"/>
      <c r="L100" s="27"/>
      <c r="M100" s="27"/>
    </row>
    <row r="101" spans="1:13" x14ac:dyDescent="0.3">
      <c r="C101" s="33"/>
      <c r="D101" s="33"/>
      <c r="E101" s="33"/>
      <c r="F101" s="33"/>
      <c r="G101" s="33"/>
      <c r="I101" s="27"/>
      <c r="J101" s="33"/>
      <c r="L101" s="27"/>
      <c r="M101" s="27"/>
    </row>
    <row r="102" spans="1:13" x14ac:dyDescent="0.3">
      <c r="C102" s="33"/>
      <c r="D102" s="33"/>
      <c r="E102" s="33"/>
      <c r="F102" s="33"/>
      <c r="G102" s="33"/>
      <c r="I102" s="27"/>
      <c r="J102" s="33"/>
      <c r="L102" s="27"/>
      <c r="M102" s="27"/>
    </row>
    <row r="103" spans="1:13" x14ac:dyDescent="0.3">
      <c r="C103" s="33"/>
      <c r="D103" s="33"/>
      <c r="E103" s="33"/>
      <c r="F103" s="33"/>
      <c r="G103" s="33"/>
      <c r="I103" s="27"/>
      <c r="J103" s="33"/>
      <c r="L103" s="27"/>
      <c r="M103" s="27"/>
    </row>
    <row r="104" spans="1:13" x14ac:dyDescent="0.3">
      <c r="C104" s="33"/>
      <c r="D104" s="33"/>
      <c r="E104" s="33"/>
      <c r="F104" s="33"/>
      <c r="G104" s="33"/>
      <c r="I104" s="27"/>
      <c r="J104" s="33"/>
      <c r="L104" s="27"/>
      <c r="M104" s="27"/>
    </row>
    <row r="105" spans="1:13" x14ac:dyDescent="0.3">
      <c r="C105" s="33"/>
      <c r="D105" s="33"/>
      <c r="E105" s="33"/>
      <c r="F105" s="33"/>
      <c r="G105" s="33"/>
      <c r="I105" s="27"/>
      <c r="J105" s="33"/>
      <c r="L105" s="27"/>
      <c r="M105" s="27"/>
    </row>
    <row r="106" spans="1:13" x14ac:dyDescent="0.3">
      <c r="C106" s="33"/>
      <c r="D106" s="33"/>
      <c r="E106" s="33"/>
      <c r="F106" s="33"/>
      <c r="G106" s="33"/>
      <c r="I106" s="27"/>
      <c r="J106" s="33"/>
      <c r="L106" s="27"/>
      <c r="M106" s="27"/>
    </row>
    <row r="108" spans="1:13" ht="15.6" x14ac:dyDescent="0.35">
      <c r="A108" s="30"/>
    </row>
    <row r="109" spans="1:13" x14ac:dyDescent="0.3">
      <c r="C109" s="31"/>
      <c r="D109" s="31"/>
      <c r="E109" s="31"/>
      <c r="F109" s="31"/>
      <c r="H109" s="32"/>
      <c r="K109" s="32"/>
    </row>
    <row r="110" spans="1:13" x14ac:dyDescent="0.3">
      <c r="A110" s="33"/>
      <c r="C110" s="33"/>
      <c r="D110" s="33"/>
      <c r="E110" s="33"/>
      <c r="F110" s="33"/>
      <c r="G110" s="33"/>
      <c r="I110" s="27"/>
      <c r="J110" s="33"/>
      <c r="L110" s="27"/>
      <c r="M110" s="27"/>
    </row>
    <row r="111" spans="1:13" x14ac:dyDescent="0.3">
      <c r="C111" s="33"/>
      <c r="D111" s="33"/>
      <c r="E111" s="33"/>
      <c r="F111" s="33"/>
      <c r="G111" s="33"/>
      <c r="I111" s="27"/>
      <c r="J111" s="33"/>
      <c r="L111" s="27"/>
      <c r="M111" s="27"/>
    </row>
    <row r="112" spans="1:13" x14ac:dyDescent="0.3">
      <c r="C112" s="33"/>
      <c r="D112" s="33"/>
      <c r="E112" s="33"/>
      <c r="F112" s="33"/>
      <c r="G112" s="33"/>
      <c r="I112" s="27"/>
      <c r="J112" s="33"/>
      <c r="L112" s="27"/>
      <c r="M112" s="27"/>
    </row>
    <row r="113" spans="1:13" x14ac:dyDescent="0.3">
      <c r="C113" s="33"/>
      <c r="D113" s="33"/>
      <c r="E113" s="33"/>
      <c r="F113" s="33"/>
      <c r="G113" s="33"/>
      <c r="I113" s="27"/>
      <c r="J113" s="33"/>
      <c r="L113" s="27"/>
      <c r="M113" s="27"/>
    </row>
    <row r="114" spans="1:13" x14ac:dyDescent="0.3">
      <c r="C114" s="33"/>
      <c r="D114" s="33"/>
      <c r="E114" s="33"/>
      <c r="F114" s="33"/>
      <c r="G114" s="33"/>
      <c r="I114" s="27"/>
      <c r="J114" s="33"/>
      <c r="L114" s="27"/>
      <c r="M114" s="27"/>
    </row>
    <row r="115" spans="1:13" x14ac:dyDescent="0.3">
      <c r="C115" s="33"/>
      <c r="D115" s="33"/>
      <c r="E115" s="33"/>
      <c r="F115" s="33"/>
      <c r="G115" s="33"/>
      <c r="I115" s="27"/>
      <c r="J115" s="33"/>
      <c r="L115" s="27"/>
      <c r="M115" s="27"/>
    </row>
    <row r="116" spans="1:13" x14ac:dyDescent="0.3">
      <c r="C116" s="33"/>
      <c r="D116" s="33"/>
      <c r="E116" s="33"/>
      <c r="F116" s="33"/>
      <c r="G116" s="33"/>
      <c r="I116" s="27"/>
      <c r="J116" s="33"/>
      <c r="L116" s="27"/>
      <c r="M116" s="27"/>
    </row>
    <row r="117" spans="1:13" x14ac:dyDescent="0.3">
      <c r="C117" s="33"/>
      <c r="D117" s="33"/>
      <c r="E117" s="33"/>
      <c r="F117" s="33"/>
      <c r="G117" s="33"/>
      <c r="I117" s="27"/>
      <c r="J117" s="33"/>
      <c r="L117" s="27"/>
      <c r="M117" s="27"/>
    </row>
    <row r="119" spans="1:13" ht="15.6" x14ac:dyDescent="0.35">
      <c r="A119" s="30"/>
    </row>
    <row r="120" spans="1:13" x14ac:dyDescent="0.3">
      <c r="C120" s="31"/>
      <c r="D120" s="31"/>
      <c r="E120" s="31"/>
      <c r="F120" s="31"/>
      <c r="H120" s="32"/>
      <c r="K120" s="32"/>
    </row>
    <row r="121" spans="1:13" x14ac:dyDescent="0.3">
      <c r="A121" s="33"/>
      <c r="C121" s="33"/>
      <c r="D121" s="33"/>
      <c r="E121" s="33"/>
      <c r="F121" s="33"/>
      <c r="G121" s="33"/>
      <c r="I121" s="27"/>
      <c r="J121" s="33"/>
      <c r="L121" s="27"/>
      <c r="M121" s="27"/>
    </row>
    <row r="122" spans="1:13" x14ac:dyDescent="0.3">
      <c r="C122" s="33"/>
      <c r="D122" s="33"/>
      <c r="E122" s="33"/>
      <c r="F122" s="33"/>
      <c r="G122" s="33"/>
      <c r="I122" s="27"/>
      <c r="J122" s="33"/>
      <c r="L122" s="27"/>
      <c r="M122" s="27"/>
    </row>
    <row r="123" spans="1:13" x14ac:dyDescent="0.3">
      <c r="C123" s="33"/>
      <c r="D123" s="33"/>
      <c r="E123" s="33"/>
      <c r="F123" s="33"/>
      <c r="G123" s="33"/>
      <c r="I123" s="27"/>
      <c r="J123" s="33"/>
      <c r="L123" s="27"/>
      <c r="M123" s="27"/>
    </row>
    <row r="124" spans="1:13" x14ac:dyDescent="0.3">
      <c r="C124" s="33"/>
      <c r="D124" s="33"/>
      <c r="E124" s="33"/>
      <c r="F124" s="33"/>
      <c r="G124" s="33"/>
      <c r="I124" s="27"/>
      <c r="J124" s="33"/>
      <c r="L124" s="27"/>
      <c r="M124" s="27"/>
    </row>
    <row r="125" spans="1:13" x14ac:dyDescent="0.3">
      <c r="C125" s="33"/>
      <c r="D125" s="33"/>
      <c r="E125" s="33"/>
      <c r="F125" s="33"/>
      <c r="G125" s="33"/>
      <c r="I125" s="27"/>
      <c r="J125" s="33"/>
      <c r="L125" s="27"/>
      <c r="M125" s="27"/>
    </row>
    <row r="126" spans="1:13" x14ac:dyDescent="0.3">
      <c r="C126" s="33"/>
      <c r="D126" s="33"/>
      <c r="E126" s="33"/>
      <c r="F126" s="33"/>
      <c r="G126" s="33"/>
      <c r="I126" s="27"/>
      <c r="J126" s="33"/>
      <c r="L126" s="27"/>
      <c r="M126" s="27"/>
    </row>
    <row r="127" spans="1:13" x14ac:dyDescent="0.3">
      <c r="C127" s="33"/>
      <c r="D127" s="33"/>
      <c r="E127" s="33"/>
      <c r="F127" s="33"/>
      <c r="G127" s="33"/>
      <c r="I127" s="27"/>
      <c r="J127" s="33"/>
      <c r="L127" s="27"/>
      <c r="M127" s="27"/>
    </row>
    <row r="129" spans="1:13" ht="15.6" x14ac:dyDescent="0.35">
      <c r="A129" s="30"/>
    </row>
    <row r="130" spans="1:13" x14ac:dyDescent="0.3">
      <c r="C130" s="31"/>
      <c r="D130" s="31"/>
      <c r="E130" s="31"/>
      <c r="F130" s="31"/>
      <c r="H130" s="32"/>
      <c r="K130" s="32"/>
    </row>
    <row r="131" spans="1:13" x14ac:dyDescent="0.3">
      <c r="A131" s="33"/>
      <c r="C131" s="33"/>
      <c r="D131" s="33"/>
      <c r="E131" s="33"/>
      <c r="F131" s="33"/>
      <c r="G131" s="33"/>
      <c r="I131" s="27"/>
      <c r="J131" s="33"/>
      <c r="L131" s="27"/>
      <c r="M131" s="27"/>
    </row>
    <row r="132" spans="1:13" x14ac:dyDescent="0.3">
      <c r="C132" s="33"/>
      <c r="D132" s="33"/>
      <c r="E132" s="33"/>
      <c r="F132" s="33"/>
      <c r="G132" s="33"/>
      <c r="I132" s="27"/>
      <c r="J132" s="33"/>
      <c r="L132" s="27"/>
      <c r="M132" s="27"/>
    </row>
    <row r="133" spans="1:13" x14ac:dyDescent="0.3">
      <c r="C133" s="33"/>
      <c r="D133" s="33"/>
      <c r="E133" s="33"/>
      <c r="F133" s="33"/>
      <c r="G133" s="33"/>
      <c r="I133" s="27"/>
      <c r="J133" s="33"/>
      <c r="L133" s="27"/>
      <c r="M133" s="27"/>
    </row>
    <row r="134" spans="1:13" x14ac:dyDescent="0.3">
      <c r="C134" s="33"/>
      <c r="D134" s="33"/>
      <c r="E134" s="33"/>
      <c r="F134" s="33"/>
      <c r="G134" s="33"/>
      <c r="I134" s="27"/>
      <c r="J134" s="33"/>
      <c r="L134" s="27"/>
      <c r="M134" s="27"/>
    </row>
    <row r="135" spans="1:13" x14ac:dyDescent="0.3">
      <c r="C135" s="33"/>
      <c r="D135" s="33"/>
      <c r="E135" s="33"/>
      <c r="F135" s="33"/>
      <c r="G135" s="33"/>
      <c r="I135" s="27"/>
      <c r="J135" s="33"/>
      <c r="L135" s="27"/>
      <c r="M135" s="27"/>
    </row>
    <row r="136" spans="1:13" x14ac:dyDescent="0.3">
      <c r="C136" s="33"/>
      <c r="D136" s="33"/>
      <c r="E136" s="33"/>
      <c r="F136" s="33"/>
      <c r="G136" s="33"/>
      <c r="I136" s="27"/>
      <c r="J136" s="33"/>
      <c r="L136" s="27"/>
      <c r="M136" s="27"/>
    </row>
    <row r="137" spans="1:13" x14ac:dyDescent="0.3">
      <c r="C137" s="33"/>
      <c r="D137" s="33"/>
      <c r="E137" s="33"/>
      <c r="F137" s="33"/>
      <c r="G137" s="33"/>
      <c r="I137" s="27"/>
      <c r="J137" s="33"/>
      <c r="L137" s="27"/>
      <c r="M137" s="27"/>
    </row>
    <row r="139" spans="1:13" ht="15.6" x14ac:dyDescent="0.35">
      <c r="A139" s="30"/>
    </row>
    <row r="140" spans="1:13" x14ac:dyDescent="0.3">
      <c r="C140" s="31"/>
      <c r="D140" s="31"/>
      <c r="E140" s="31"/>
      <c r="F140" s="31"/>
      <c r="H140" s="32"/>
      <c r="K140" s="32"/>
    </row>
    <row r="141" spans="1:13" x14ac:dyDescent="0.3">
      <c r="A141" s="33"/>
      <c r="C141" s="33"/>
      <c r="D141" s="33"/>
      <c r="E141" s="33"/>
      <c r="F141" s="33"/>
      <c r="G141" s="33"/>
      <c r="I141" s="27"/>
      <c r="J141" s="33"/>
      <c r="L141" s="27"/>
      <c r="M141" s="27"/>
    </row>
    <row r="142" spans="1:13" x14ac:dyDescent="0.3">
      <c r="C142" s="33"/>
      <c r="D142" s="33"/>
      <c r="E142" s="33"/>
      <c r="F142" s="33"/>
      <c r="G142" s="33"/>
      <c r="I142" s="27"/>
      <c r="J142" s="33"/>
      <c r="L142" s="27"/>
      <c r="M142" s="27"/>
    </row>
    <row r="143" spans="1:13" x14ac:dyDescent="0.3">
      <c r="C143" s="33"/>
      <c r="D143" s="33"/>
      <c r="E143" s="33"/>
      <c r="F143" s="33"/>
      <c r="G143" s="33"/>
      <c r="I143" s="27"/>
      <c r="J143" s="33"/>
      <c r="L143" s="27"/>
      <c r="M143" s="27"/>
    </row>
    <row r="144" spans="1:13" x14ac:dyDescent="0.3">
      <c r="C144" s="33"/>
      <c r="D144" s="33"/>
      <c r="E144" s="33"/>
      <c r="F144" s="33"/>
      <c r="G144" s="33"/>
      <c r="I144" s="27"/>
      <c r="J144" s="33"/>
      <c r="L144" s="27"/>
      <c r="M144" s="27"/>
    </row>
    <row r="145" spans="3:13" x14ac:dyDescent="0.3">
      <c r="C145" s="33"/>
      <c r="D145" s="33"/>
      <c r="E145" s="33"/>
      <c r="F145" s="33"/>
      <c r="G145" s="33"/>
      <c r="I145" s="27"/>
      <c r="J145" s="33"/>
      <c r="L145" s="27"/>
      <c r="M145" s="27"/>
    </row>
    <row r="146" spans="3:13" x14ac:dyDescent="0.3">
      <c r="C146" s="33"/>
      <c r="D146" s="33"/>
      <c r="E146" s="33"/>
      <c r="F146" s="33"/>
      <c r="G146" s="33"/>
      <c r="I146" s="27"/>
      <c r="J146" s="33"/>
      <c r="L146" s="27"/>
      <c r="M146" s="27"/>
    </row>
    <row r="147" spans="3:13" x14ac:dyDescent="0.3">
      <c r="C147" s="33"/>
      <c r="D147" s="33"/>
      <c r="E147" s="33"/>
      <c r="F147" s="33"/>
      <c r="G147" s="33"/>
      <c r="I147" s="27"/>
      <c r="J147" s="33"/>
      <c r="L147" s="27"/>
      <c r="M147" s="27"/>
    </row>
    <row r="148" spans="3:13" x14ac:dyDescent="0.3">
      <c r="C148" s="33"/>
      <c r="D148" s="33"/>
      <c r="E148" s="33"/>
      <c r="F148" s="33"/>
      <c r="G148" s="33"/>
      <c r="I148" s="27"/>
      <c r="J148" s="33"/>
      <c r="L148" s="27"/>
      <c r="M148" s="27"/>
    </row>
  </sheetData>
  <phoneticPr fontId="3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335EA-1743-4735-9D69-D43870DC98C8}">
  <dimension ref="A1:M114"/>
  <sheetViews>
    <sheetView workbookViewId="0">
      <pane ySplit="2" topLeftCell="A45" activePane="bottomLeft" state="frozen"/>
      <selection activeCell="M4" sqref="M4"/>
      <selection pane="bottomLeft" activeCell="M4" sqref="M4"/>
    </sheetView>
  </sheetViews>
  <sheetFormatPr baseColWidth="10" defaultRowHeight="14.4" x14ac:dyDescent="0.3"/>
  <cols>
    <col min="1" max="1" width="6.33203125" bestFit="1" customWidth="1"/>
    <col min="2" max="2" width="8.88671875" bestFit="1" customWidth="1"/>
    <col min="3" max="3" width="23.88671875" style="46" customWidth="1"/>
    <col min="4" max="4" width="8.88671875" bestFit="1" customWidth="1"/>
    <col min="5" max="5" width="16.88671875" style="46" customWidth="1"/>
    <col min="6" max="6" width="8.88671875" bestFit="1" customWidth="1"/>
    <col min="7" max="7" width="17.44140625" style="46" customWidth="1"/>
    <col min="8" max="8" width="8.88671875" bestFit="1" customWidth="1"/>
    <col min="9" max="9" width="17.44140625" style="46" customWidth="1"/>
    <col min="10" max="10" width="8.88671875" bestFit="1" customWidth="1"/>
    <col min="11" max="11" width="17.44140625" style="46" customWidth="1"/>
  </cols>
  <sheetData>
    <row r="1" spans="1:13" s="27" customFormat="1" x14ac:dyDescent="0.3">
      <c r="A1" s="57" t="s">
        <v>416</v>
      </c>
      <c r="B1" s="57">
        <v>0</v>
      </c>
      <c r="C1" s="65"/>
      <c r="D1" s="57">
        <v>-1</v>
      </c>
      <c r="E1" s="65"/>
      <c r="F1" s="57">
        <v>-2</v>
      </c>
      <c r="G1" s="65"/>
      <c r="H1" s="57">
        <v>-3</v>
      </c>
      <c r="I1" s="65"/>
      <c r="J1" s="57">
        <v>-4</v>
      </c>
      <c r="K1" s="65"/>
    </row>
    <row r="2" spans="1:13" s="27" customFormat="1" x14ac:dyDescent="0.3">
      <c r="A2" s="57" t="s">
        <v>417</v>
      </c>
      <c r="B2" s="57">
        <v>-1</v>
      </c>
      <c r="C2" s="65"/>
      <c r="D2" s="57">
        <v>-2</v>
      </c>
      <c r="E2" s="65"/>
      <c r="F2" s="57">
        <v>-3</v>
      </c>
      <c r="G2" s="65"/>
      <c r="H2" s="57">
        <v>-4</v>
      </c>
      <c r="I2" s="65"/>
      <c r="J2" s="57">
        <v>-5</v>
      </c>
      <c r="K2" s="65"/>
    </row>
    <row r="3" spans="1:13" x14ac:dyDescent="0.3">
      <c r="A3" s="68">
        <v>1</v>
      </c>
      <c r="B3" s="34"/>
      <c r="C3" s="56"/>
      <c r="D3" s="34"/>
      <c r="E3" s="75"/>
      <c r="F3" s="34" t="s">
        <v>559</v>
      </c>
      <c r="G3" s="56"/>
      <c r="H3" s="34"/>
      <c r="I3" s="56"/>
      <c r="J3" s="34"/>
      <c r="K3" s="56"/>
      <c r="L3">
        <f>+A3</f>
        <v>1</v>
      </c>
      <c r="M3" t="s">
        <v>469</v>
      </c>
    </row>
    <row r="4" spans="1:13" x14ac:dyDescent="0.3">
      <c r="A4" s="17">
        <f t="shared" ref="A4:A69" si="0">+A3+1</f>
        <v>2</v>
      </c>
      <c r="B4" s="34"/>
      <c r="C4" s="56"/>
      <c r="D4" s="34"/>
      <c r="E4" s="75"/>
      <c r="F4" s="34" t="s">
        <v>559</v>
      </c>
      <c r="G4" s="56"/>
      <c r="H4" s="34"/>
      <c r="I4" s="56"/>
      <c r="J4" s="34"/>
      <c r="K4" s="56"/>
      <c r="L4">
        <f>+A4</f>
        <v>2</v>
      </c>
    </row>
    <row r="5" spans="1:13" x14ac:dyDescent="0.3">
      <c r="A5" s="17">
        <f t="shared" si="0"/>
        <v>3</v>
      </c>
      <c r="B5" s="34"/>
      <c r="C5" s="56"/>
      <c r="D5" s="34"/>
      <c r="E5" s="75"/>
      <c r="F5" s="34" t="s">
        <v>559</v>
      </c>
      <c r="G5" s="56"/>
      <c r="H5" s="34"/>
      <c r="I5" s="56"/>
      <c r="J5" s="34"/>
      <c r="K5" s="56"/>
      <c r="L5">
        <f t="shared" ref="L5:L68" si="1">+A5</f>
        <v>3</v>
      </c>
    </row>
    <row r="6" spans="1:13" x14ac:dyDescent="0.3">
      <c r="A6" s="68">
        <v>1</v>
      </c>
      <c r="B6" s="34"/>
      <c r="C6" s="56"/>
      <c r="D6" s="34"/>
      <c r="E6" s="75"/>
      <c r="F6" s="34" t="s">
        <v>559</v>
      </c>
      <c r="G6" s="56" t="s">
        <v>293</v>
      </c>
      <c r="H6" s="34"/>
      <c r="I6" s="56"/>
      <c r="J6" s="34"/>
      <c r="K6" s="56"/>
      <c r="L6">
        <f t="shared" si="1"/>
        <v>1</v>
      </c>
    </row>
    <row r="7" spans="1:13" x14ac:dyDescent="0.3">
      <c r="A7" s="17">
        <f t="shared" si="0"/>
        <v>2</v>
      </c>
      <c r="B7" s="34"/>
      <c r="C7" s="56"/>
      <c r="D7" s="34"/>
      <c r="E7" s="75"/>
      <c r="F7" s="34" t="s">
        <v>559</v>
      </c>
      <c r="G7" s="56" t="s">
        <v>296</v>
      </c>
      <c r="H7" s="34"/>
      <c r="I7" s="56"/>
      <c r="J7" s="34"/>
      <c r="K7" s="56"/>
      <c r="L7">
        <f t="shared" si="1"/>
        <v>2</v>
      </c>
    </row>
    <row r="8" spans="1:13" x14ac:dyDescent="0.3">
      <c r="A8" s="17">
        <f t="shared" si="0"/>
        <v>3</v>
      </c>
      <c r="B8" s="34"/>
      <c r="C8" s="56"/>
      <c r="D8" s="34"/>
      <c r="E8" s="75"/>
      <c r="F8" s="34" t="s">
        <v>559</v>
      </c>
      <c r="G8" s="56" t="s">
        <v>261</v>
      </c>
      <c r="H8" s="34"/>
      <c r="I8" s="56"/>
      <c r="J8" s="34"/>
      <c r="K8" s="56"/>
      <c r="L8">
        <f t="shared" si="1"/>
        <v>3</v>
      </c>
    </row>
    <row r="9" spans="1:13" x14ac:dyDescent="0.3">
      <c r="A9" s="17">
        <f t="shared" si="0"/>
        <v>4</v>
      </c>
      <c r="B9" t="s">
        <v>434</v>
      </c>
      <c r="C9" s="46" t="str">
        <f>VLOOKUP(B9,'Tab M RNT'!N:AE,18,0)</f>
        <v>SG Schwarzbachtal</v>
      </c>
      <c r="D9" t="s">
        <v>434</v>
      </c>
      <c r="E9" s="46" t="str">
        <f>VLOOKUP(D9,'Tab M RNT'!N:AE,18,0)</f>
        <v>SG Schwarzbachtal</v>
      </c>
      <c r="F9" t="s">
        <v>434</v>
      </c>
      <c r="G9" s="46" t="str">
        <f>VLOOKUP(F9,'Tab M RNT'!N:AE,18,0)</f>
        <v>SG Schwarzbachtal</v>
      </c>
      <c r="H9" t="s">
        <v>434</v>
      </c>
      <c r="I9" s="46" t="str">
        <f>VLOOKUP(H9,'Tab M RNT'!N:AE,18,0)</f>
        <v>SG Schwarzbachtal</v>
      </c>
      <c r="J9" t="s">
        <v>434</v>
      </c>
      <c r="K9" s="46" t="str">
        <f>VLOOKUP(J9,'Tab M RNT'!N:AE,18,0)</f>
        <v>SG Schwarzbachtal</v>
      </c>
      <c r="L9">
        <f t="shared" si="1"/>
        <v>4</v>
      </c>
    </row>
    <row r="10" spans="1:13" x14ac:dyDescent="0.3">
      <c r="A10" s="17">
        <f t="shared" si="0"/>
        <v>5</v>
      </c>
      <c r="B10" s="64" t="s">
        <v>436</v>
      </c>
      <c r="C10" s="66" t="str">
        <f>VLOOKUP(B10,'Tab M LL'!AC:AD,2,0)</f>
        <v>HSG TSG Weinheim-TV Oberflockenbach</v>
      </c>
      <c r="D10" s="64" t="s">
        <v>437</v>
      </c>
      <c r="E10" s="66" t="str">
        <f>VLOOKUP(D10,'Tab M LL'!AC:AD,2,0)</f>
        <v>HG Königshofen/Sachsenflur</v>
      </c>
      <c r="F10" s="64" t="s">
        <v>438</v>
      </c>
      <c r="G10" s="66" t="str">
        <f>VLOOKUP(F10,'Tab M LL'!AC:AD,2,0)</f>
        <v>TV Mosbach</v>
      </c>
      <c r="H10" s="64" t="s">
        <v>467</v>
      </c>
      <c r="I10" s="66" t="str">
        <f>VLOOKUP(H10,'Tab M LL'!AC:AD,2,0)</f>
        <v>TSV Rot-Malsch 2</v>
      </c>
      <c r="J10" s="64" t="s">
        <v>468</v>
      </c>
      <c r="K10" s="66" t="str">
        <f>VLOOKUP(J10,'Tab M LL'!AC:AD,2,0)</f>
        <v>HSG Dittigheim/Tauberbischofsheim</v>
      </c>
      <c r="L10">
        <f t="shared" si="1"/>
        <v>5</v>
      </c>
    </row>
    <row r="11" spans="1:13" x14ac:dyDescent="0.3">
      <c r="A11" s="17">
        <f t="shared" si="0"/>
        <v>6</v>
      </c>
      <c r="B11" t="s">
        <v>435</v>
      </c>
      <c r="C11" s="46" t="str">
        <f>VLOOKUP(B11,'Tab M RNT'!N:AE,18,0)</f>
        <v>TV Edingen</v>
      </c>
      <c r="D11" s="64" t="s">
        <v>436</v>
      </c>
      <c r="E11" s="66" t="str">
        <f>VLOOKUP(D11,'Tab M LL'!AC:AD,2,0)</f>
        <v>HSG TSG Weinheim-TV Oberflockenbach</v>
      </c>
      <c r="F11" s="64" t="s">
        <v>437</v>
      </c>
      <c r="G11" s="66" t="str">
        <f>VLOOKUP(F11,'Tab M LL'!AC:AD,2,0)</f>
        <v>HG Königshofen/Sachsenflur</v>
      </c>
      <c r="H11" s="64" t="s">
        <v>438</v>
      </c>
      <c r="I11" s="66" t="str">
        <f>VLOOKUP(H11,'Tab M LL'!AC:AD,2,0)</f>
        <v>TV Mosbach</v>
      </c>
      <c r="J11" s="64" t="s">
        <v>467</v>
      </c>
      <c r="K11" s="66" t="str">
        <f>VLOOKUP(J11,'Tab M LL'!AC:AD,2,0)</f>
        <v>TSV Rot-Malsch 2</v>
      </c>
      <c r="L11">
        <f t="shared" si="1"/>
        <v>6</v>
      </c>
    </row>
    <row r="12" spans="1:13" x14ac:dyDescent="0.3">
      <c r="A12" s="17">
        <f t="shared" si="0"/>
        <v>7</v>
      </c>
      <c r="B12" t="s">
        <v>439</v>
      </c>
      <c r="C12" s="46" t="str">
        <f>VLOOKUP(B12,'Tab M RNT'!N:AE,18,0)</f>
        <v>Handball Wölfe Plankstadt e.V. 2</v>
      </c>
      <c r="D12" t="s">
        <v>435</v>
      </c>
      <c r="E12" s="46" t="str">
        <f>VLOOKUP(D12,'Tab M RNT'!N:AE,18,0)</f>
        <v>TV Edingen</v>
      </c>
      <c r="F12" s="64" t="s">
        <v>436</v>
      </c>
      <c r="G12" s="66" t="str">
        <f>VLOOKUP(F12,'Tab M LL'!AC:AD,2,0)</f>
        <v>HSG TSG Weinheim-TV Oberflockenbach</v>
      </c>
      <c r="H12" s="64" t="s">
        <v>437</v>
      </c>
      <c r="I12" s="66" t="str">
        <f>VLOOKUP(H12,'Tab M LL'!AC:AD,2,0)</f>
        <v>HG Königshofen/Sachsenflur</v>
      </c>
      <c r="J12" s="64" t="s">
        <v>438</v>
      </c>
      <c r="K12" s="66" t="str">
        <f>VLOOKUP(J12,'Tab M LL'!AC:AD,2,0)</f>
        <v>TV Mosbach</v>
      </c>
      <c r="L12">
        <f t="shared" si="1"/>
        <v>7</v>
      </c>
    </row>
    <row r="13" spans="1:13" x14ac:dyDescent="0.3">
      <c r="A13" s="17">
        <f t="shared" si="0"/>
        <v>8</v>
      </c>
      <c r="B13" t="s">
        <v>440</v>
      </c>
      <c r="C13" s="46" t="str">
        <f>VLOOKUP(B13,'Tab M RNT'!N:AE,18,0)</f>
        <v>TSV Rot-Malsch 3</v>
      </c>
      <c r="D13" t="s">
        <v>439</v>
      </c>
      <c r="E13" s="46" t="str">
        <f>VLOOKUP(D13,'Tab M RNT'!N:AE,18,0)</f>
        <v>Handball Wölfe Plankstadt e.V. 2</v>
      </c>
      <c r="F13" t="s">
        <v>435</v>
      </c>
      <c r="G13" s="46" t="str">
        <f>VLOOKUP(F13,'Tab M RNT'!N:AE,18,0)</f>
        <v>TV Edingen</v>
      </c>
      <c r="H13" s="64" t="s">
        <v>436</v>
      </c>
      <c r="I13" s="66" t="str">
        <f>VLOOKUP(H13,'Tab M LL'!AC:AD,2,0)</f>
        <v>HSG TSG Weinheim-TV Oberflockenbach</v>
      </c>
      <c r="J13" s="64" t="s">
        <v>437</v>
      </c>
      <c r="K13" s="66" t="str">
        <f>VLOOKUP(J13,'Tab M LL'!AC:AD,2,0)</f>
        <v>HG Königshofen/Sachsenflur</v>
      </c>
      <c r="L13">
        <f t="shared" si="1"/>
        <v>8</v>
      </c>
    </row>
    <row r="14" spans="1:13" x14ac:dyDescent="0.3">
      <c r="A14" s="17">
        <f t="shared" si="0"/>
        <v>9</v>
      </c>
      <c r="B14" t="s">
        <v>441</v>
      </c>
      <c r="C14" s="46" t="str">
        <f>VLOOKUP(B14,'Tab M RNT'!N:AE,18,0)</f>
        <v>TSV Amicitia 06/09 Viernheim 2</v>
      </c>
      <c r="D14" t="s">
        <v>440</v>
      </c>
      <c r="E14" s="46" t="str">
        <f>VLOOKUP(D14,'Tab M RNT'!N:AE,18,0)</f>
        <v>TSV Rot-Malsch 3</v>
      </c>
      <c r="F14" t="s">
        <v>439</v>
      </c>
      <c r="G14" s="46" t="str">
        <f>VLOOKUP(F14,'Tab M RNT'!N:AE,18,0)</f>
        <v>Handball Wölfe Plankstadt e.V. 2</v>
      </c>
      <c r="H14" t="s">
        <v>435</v>
      </c>
      <c r="I14" s="46" t="str">
        <f>VLOOKUP(H14,'Tab M RNT'!N:AE,18,0)</f>
        <v>TV Edingen</v>
      </c>
      <c r="J14" s="64" t="s">
        <v>436</v>
      </c>
      <c r="K14" s="66" t="str">
        <f>VLOOKUP(J14,'Tab M LL'!AC:AD,2,0)</f>
        <v>HSG TSG Weinheim-TV Oberflockenbach</v>
      </c>
      <c r="L14">
        <f t="shared" si="1"/>
        <v>9</v>
      </c>
    </row>
    <row r="15" spans="1:13" x14ac:dyDescent="0.3">
      <c r="A15" s="17">
        <f t="shared" si="0"/>
        <v>10</v>
      </c>
      <c r="B15" t="s">
        <v>442</v>
      </c>
      <c r="C15" s="46" t="str">
        <f>VLOOKUP(B15,'Tab M RNT'!N:AE,18,0)</f>
        <v>TV Friedrichsfeld 2</v>
      </c>
      <c r="D15" t="s">
        <v>441</v>
      </c>
      <c r="E15" s="46" t="str">
        <f>VLOOKUP(D15,'Tab M RNT'!N:AE,18,0)</f>
        <v>TSV Amicitia 06/09 Viernheim 2</v>
      </c>
      <c r="F15" t="s">
        <v>440</v>
      </c>
      <c r="G15" s="46" t="str">
        <f>VLOOKUP(F15,'Tab M RNT'!N:AE,18,0)</f>
        <v>TSV Rot-Malsch 3</v>
      </c>
      <c r="H15" t="s">
        <v>439</v>
      </c>
      <c r="I15" s="46" t="str">
        <f>VLOOKUP(H15,'Tab M RNT'!N:AE,18,0)</f>
        <v>Handball Wölfe Plankstadt e.V. 2</v>
      </c>
      <c r="J15" t="s">
        <v>435</v>
      </c>
      <c r="K15" s="46" t="str">
        <f>VLOOKUP(J15,'Tab M RNT'!N:AE,18,0)</f>
        <v>TV Edingen</v>
      </c>
      <c r="L15">
        <f t="shared" si="1"/>
        <v>10</v>
      </c>
    </row>
    <row r="16" spans="1:13" x14ac:dyDescent="0.3">
      <c r="A16" s="17">
        <f t="shared" si="0"/>
        <v>11</v>
      </c>
      <c r="B16" t="s">
        <v>443</v>
      </c>
      <c r="C16" s="46" t="str">
        <f>VLOOKUP(B16,'Tab M RNT'!N:AE,18,0)</f>
        <v>TSV Handschuhsheim 2</v>
      </c>
      <c r="D16" t="s">
        <v>442</v>
      </c>
      <c r="E16" s="46" t="str">
        <f>VLOOKUP(D16,'Tab M RNT'!N:AE,18,0)</f>
        <v>TV Friedrichsfeld 2</v>
      </c>
      <c r="F16" t="s">
        <v>441</v>
      </c>
      <c r="G16" s="46" t="str">
        <f>VLOOKUP(F16,'Tab M RNT'!N:AE,18,0)</f>
        <v>TSV Amicitia 06/09 Viernheim 2</v>
      </c>
      <c r="H16" t="s">
        <v>440</v>
      </c>
      <c r="I16" s="46" t="str">
        <f>VLOOKUP(H16,'Tab M RNT'!N:AE,18,0)</f>
        <v>TSV Rot-Malsch 3</v>
      </c>
      <c r="J16" t="s">
        <v>439</v>
      </c>
      <c r="K16" s="46" t="str">
        <f>VLOOKUP(J16,'Tab M RNT'!N:AE,18,0)</f>
        <v>Handball Wölfe Plankstadt e.V. 2</v>
      </c>
      <c r="L16">
        <f t="shared" si="1"/>
        <v>11</v>
      </c>
    </row>
    <row r="17" spans="1:12" x14ac:dyDescent="0.3">
      <c r="A17" s="17">
        <f t="shared" si="0"/>
        <v>12</v>
      </c>
      <c r="B17" t="s">
        <v>444</v>
      </c>
      <c r="C17" s="46" t="str">
        <f>VLOOKUP(B17,'Tab M RNT'!N:AE,18,0)</f>
        <v>TV Eppelheim 2</v>
      </c>
      <c r="D17" t="s">
        <v>443</v>
      </c>
      <c r="E17" s="46" t="str">
        <f>VLOOKUP(D17,'Tab M RNT'!N:AE,18,0)</f>
        <v>TSV Handschuhsheim 2</v>
      </c>
      <c r="F17" t="s">
        <v>442</v>
      </c>
      <c r="G17" s="46" t="str">
        <f>VLOOKUP(F17,'Tab M RNT'!N:AE,18,0)</f>
        <v>TV Friedrichsfeld 2</v>
      </c>
      <c r="H17" t="s">
        <v>441</v>
      </c>
      <c r="I17" s="46" t="str">
        <f>VLOOKUP(H17,'Tab M RNT'!N:AE,18,0)</f>
        <v>TSV Amicitia 06/09 Viernheim 2</v>
      </c>
      <c r="J17" t="s">
        <v>440</v>
      </c>
      <c r="K17" s="46" t="str">
        <f>VLOOKUP(J17,'Tab M RNT'!N:AE,18,0)</f>
        <v>TSV Rot-Malsch 3</v>
      </c>
      <c r="L17">
        <f t="shared" si="1"/>
        <v>12</v>
      </c>
    </row>
    <row r="18" spans="1:12" x14ac:dyDescent="0.3">
      <c r="A18" s="17">
        <f t="shared" si="0"/>
        <v>13</v>
      </c>
      <c r="B18" t="s">
        <v>445</v>
      </c>
      <c r="C18" s="46" t="str">
        <f>VLOOKUP(B18,'Tab M RNT'!N:AE,18,0)</f>
        <v xml:space="preserve">HSG Dielheim/Malschenberg     </v>
      </c>
      <c r="D18" t="s">
        <v>444</v>
      </c>
      <c r="E18" s="46" t="str">
        <f>VLOOKUP(D18,'Tab M RNT'!N:AE,18,0)</f>
        <v>TV Eppelheim 2</v>
      </c>
      <c r="F18" t="s">
        <v>443</v>
      </c>
      <c r="G18" s="46" t="str">
        <f>VLOOKUP(F18,'Tab M RNT'!N:AE,18,0)</f>
        <v>TSV Handschuhsheim 2</v>
      </c>
      <c r="H18" t="s">
        <v>442</v>
      </c>
      <c r="I18" s="46" t="str">
        <f>VLOOKUP(H18,'Tab M RNT'!N:AE,18,0)</f>
        <v>TV Friedrichsfeld 2</v>
      </c>
      <c r="J18" t="s">
        <v>441</v>
      </c>
      <c r="K18" s="46" t="str">
        <f>VLOOKUP(J18,'Tab M RNT'!N:AE,18,0)</f>
        <v>TSV Amicitia 06/09 Viernheim 2</v>
      </c>
      <c r="L18">
        <f t="shared" si="1"/>
        <v>13</v>
      </c>
    </row>
    <row r="19" spans="1:12" x14ac:dyDescent="0.3">
      <c r="A19" s="17">
        <f t="shared" si="0"/>
        <v>14</v>
      </c>
      <c r="B19" t="s">
        <v>446</v>
      </c>
      <c r="C19" s="46" t="str">
        <f>VLOOKUP(B19,'Tab M RNT'!N:AE,18,0)</f>
        <v>SV Waldhof Mannheim 07</v>
      </c>
      <c r="D19" t="s">
        <v>445</v>
      </c>
      <c r="E19" s="46" t="str">
        <f>VLOOKUP(D19,'Tab M RNT'!N:AE,18,0)</f>
        <v xml:space="preserve">HSG Dielheim/Malschenberg     </v>
      </c>
      <c r="F19" t="s">
        <v>444</v>
      </c>
      <c r="G19" s="46" t="str">
        <f>VLOOKUP(F19,'Tab M RNT'!N:AE,18,0)</f>
        <v>TV Eppelheim 2</v>
      </c>
      <c r="H19" t="s">
        <v>443</v>
      </c>
      <c r="I19" s="46" t="str">
        <f>VLOOKUP(H19,'Tab M RNT'!N:AE,18,0)</f>
        <v>TSV Handschuhsheim 2</v>
      </c>
      <c r="J19" t="s">
        <v>442</v>
      </c>
      <c r="K19" s="46" t="str">
        <f>VLOOKUP(J19,'Tab M RNT'!N:AE,18,0)</f>
        <v>TV Friedrichsfeld 2</v>
      </c>
      <c r="L19">
        <f t="shared" si="1"/>
        <v>14</v>
      </c>
    </row>
    <row r="20" spans="1:12" x14ac:dyDescent="0.3">
      <c r="A20" s="17">
        <f t="shared" si="0"/>
        <v>15</v>
      </c>
      <c r="B20" t="s">
        <v>448</v>
      </c>
      <c r="C20" s="46" t="str">
        <f>VLOOKUP(B20,'Tab M RNT'!N:AE,18,0)</f>
        <v>TV Sinsheim</v>
      </c>
      <c r="D20" t="s">
        <v>446</v>
      </c>
      <c r="E20" s="46" t="str">
        <f>VLOOKUP(D20,'Tab M RNT'!N:AE,18,0)</f>
        <v>SV Waldhof Mannheim 07</v>
      </c>
      <c r="F20" t="s">
        <v>445</v>
      </c>
      <c r="G20" s="46" t="str">
        <f>VLOOKUP(F20,'Tab M RNT'!N:AE,18,0)</f>
        <v xml:space="preserve">HSG Dielheim/Malschenberg     </v>
      </c>
      <c r="H20" t="s">
        <v>444</v>
      </c>
      <c r="I20" s="46" t="str">
        <f>VLOOKUP(H20,'Tab M RNT'!N:AE,18,0)</f>
        <v>TV Eppelheim 2</v>
      </c>
      <c r="J20" t="s">
        <v>443</v>
      </c>
      <c r="K20" s="46" t="str">
        <f>VLOOKUP(J20,'Tab M RNT'!N:AE,18,0)</f>
        <v>TSV Handschuhsheim 2</v>
      </c>
      <c r="L20">
        <f t="shared" si="1"/>
        <v>15</v>
      </c>
    </row>
    <row r="21" spans="1:12" x14ac:dyDescent="0.3">
      <c r="A21" s="17">
        <f t="shared" si="0"/>
        <v>16</v>
      </c>
      <c r="B21" t="s">
        <v>449</v>
      </c>
      <c r="C21" s="46" t="str">
        <f>VLOOKUP(B21,'Tab M RNT'!N:AE,18,0)</f>
        <v>SKV Sandhofen</v>
      </c>
      <c r="D21" t="s">
        <v>448</v>
      </c>
      <c r="E21" s="46" t="str">
        <f>VLOOKUP(D21,'Tab M RNT'!N:AE,18,0)</f>
        <v>TV Sinsheim</v>
      </c>
      <c r="F21" t="s">
        <v>448</v>
      </c>
      <c r="G21" s="46" t="str">
        <f>VLOOKUP(F21,'Tab M RNT'!N:AE,18,0)</f>
        <v>TV Sinsheim</v>
      </c>
      <c r="H21" t="s">
        <v>448</v>
      </c>
      <c r="I21" s="46" t="str">
        <f>VLOOKUP(H21,'Tab M RNT'!N:AE,18,0)</f>
        <v>TV Sinsheim</v>
      </c>
      <c r="J21" t="s">
        <v>448</v>
      </c>
      <c r="K21" s="46" t="str">
        <f>VLOOKUP(J21,'Tab M RNT'!N:AE,18,0)</f>
        <v>TV Sinsheim</v>
      </c>
      <c r="L21">
        <f t="shared" si="1"/>
        <v>16</v>
      </c>
    </row>
    <row r="22" spans="1:12" x14ac:dyDescent="0.3">
      <c r="A22" s="17">
        <f t="shared" si="0"/>
        <v>17</v>
      </c>
      <c r="B22" t="s">
        <v>447</v>
      </c>
      <c r="C22" s="46" t="str">
        <f>VLOOKUP(B22,'Tab M RNT'!N:AE,18,0)</f>
        <v>TSG Wiesloch 2</v>
      </c>
      <c r="D22" t="s">
        <v>447</v>
      </c>
      <c r="E22" s="46" t="str">
        <f>VLOOKUP(D22,'Tab M RNT'!N:AE,18,0)</f>
        <v>TSG Wiesloch 2</v>
      </c>
      <c r="F22" t="s">
        <v>446</v>
      </c>
      <c r="G22" s="46" t="str">
        <f>VLOOKUP(F22,'Tab M RNT'!N:AE,18,0)</f>
        <v>SV Waldhof Mannheim 07</v>
      </c>
      <c r="H22" t="s">
        <v>445</v>
      </c>
      <c r="I22" s="46" t="str">
        <f>VLOOKUP(H22,'Tab M RNT'!N:AE,18,0)</f>
        <v xml:space="preserve">HSG Dielheim/Malschenberg     </v>
      </c>
      <c r="J22" t="s">
        <v>444</v>
      </c>
      <c r="K22" s="46" t="str">
        <f>VLOOKUP(J22,'Tab M RNT'!N:AE,18,0)</f>
        <v>TV Eppelheim 2</v>
      </c>
      <c r="L22">
        <f t="shared" si="1"/>
        <v>17</v>
      </c>
    </row>
    <row r="23" spans="1:12" x14ac:dyDescent="0.3">
      <c r="A23" s="17">
        <f t="shared" si="0"/>
        <v>18</v>
      </c>
      <c r="B23" t="s">
        <v>450</v>
      </c>
      <c r="C23" s="46" t="str">
        <f>VLOOKUP(B23,'Tab M RNT'!N:AE,18,0)</f>
        <v>TV Bammental</v>
      </c>
      <c r="D23" t="s">
        <v>449</v>
      </c>
      <c r="E23" s="46" t="str">
        <f>VLOOKUP(D23,'Tab M RNT'!N:AE,18,0)</f>
        <v>SKV Sandhofen</v>
      </c>
      <c r="F23" t="s">
        <v>447</v>
      </c>
      <c r="G23" s="46" t="str">
        <f>VLOOKUP(F23,'Tab M RNT'!N:AE,18,0)</f>
        <v>TSG Wiesloch 2</v>
      </c>
      <c r="H23" t="s">
        <v>446</v>
      </c>
      <c r="I23" s="46" t="str">
        <f>VLOOKUP(H23,'Tab M RNT'!N:AE,18,0)</f>
        <v>SV Waldhof Mannheim 07</v>
      </c>
      <c r="J23" t="s">
        <v>445</v>
      </c>
      <c r="K23" s="46" t="str">
        <f>VLOOKUP(J23,'Tab M RNT'!N:AE,18,0)</f>
        <v xml:space="preserve">HSG Dielheim/Malschenberg     </v>
      </c>
      <c r="L23">
        <f t="shared" si="1"/>
        <v>18</v>
      </c>
    </row>
    <row r="24" spans="1:12" x14ac:dyDescent="0.3">
      <c r="A24" s="17">
        <f t="shared" si="0"/>
        <v>19</v>
      </c>
      <c r="B24" t="s">
        <v>451</v>
      </c>
      <c r="C24" s="46" t="str">
        <f>VLOOKUP(B24,'Tab M RNT'!N:AE,18,0)</f>
        <v>HSG Hardtwald</v>
      </c>
      <c r="D24" t="s">
        <v>450</v>
      </c>
      <c r="E24" s="46" t="str">
        <f>VLOOKUP(D24,'Tab M RNT'!N:AE,18,0)</f>
        <v>TV Bammental</v>
      </c>
      <c r="F24" t="s">
        <v>449</v>
      </c>
      <c r="G24" s="46" t="str">
        <f>VLOOKUP(F24,'Tab M RNT'!N:AE,18,0)</f>
        <v>SKV Sandhofen</v>
      </c>
      <c r="H24" t="s">
        <v>447</v>
      </c>
      <c r="I24" s="46" t="str">
        <f>VLOOKUP(H24,'Tab M RNT'!N:AE,18,0)</f>
        <v>TSG Wiesloch 2</v>
      </c>
      <c r="J24" t="s">
        <v>446</v>
      </c>
      <c r="K24" s="46" t="str">
        <f>VLOOKUP(J24,'Tab M RNT'!N:AE,18,0)</f>
        <v>SV Waldhof Mannheim 07</v>
      </c>
      <c r="L24">
        <f t="shared" si="1"/>
        <v>19</v>
      </c>
    </row>
    <row r="25" spans="1:12" x14ac:dyDescent="0.3">
      <c r="A25" s="17">
        <f t="shared" si="0"/>
        <v>20</v>
      </c>
      <c r="B25" t="s">
        <v>452</v>
      </c>
      <c r="C25" s="46" t="str">
        <f>VLOOKUP(B25,'Tab M RNT'!N:AE,18,0)</f>
        <v>Spvgg Ilvesheim</v>
      </c>
      <c r="D25" t="s">
        <v>451</v>
      </c>
      <c r="E25" s="46" t="str">
        <f>VLOOKUP(D25,'Tab M RNT'!N:AE,18,0)</f>
        <v>HSG Hardtwald</v>
      </c>
      <c r="F25" t="s">
        <v>450</v>
      </c>
      <c r="G25" s="46" t="str">
        <f>VLOOKUP(F25,'Tab M RNT'!N:AE,18,0)</f>
        <v>TV Bammental</v>
      </c>
      <c r="H25" t="s">
        <v>449</v>
      </c>
      <c r="I25" s="46" t="str">
        <f>VLOOKUP(H25,'Tab M RNT'!N:AE,18,0)</f>
        <v>SKV Sandhofen</v>
      </c>
      <c r="J25" t="s">
        <v>447</v>
      </c>
      <c r="K25" s="46" t="str">
        <f>VLOOKUP(J25,'Tab M RNT'!N:AE,18,0)</f>
        <v>TSG Wiesloch 2</v>
      </c>
      <c r="L25">
        <f t="shared" si="1"/>
        <v>20</v>
      </c>
    </row>
    <row r="26" spans="1:12" x14ac:dyDescent="0.3">
      <c r="A26" s="17">
        <f t="shared" si="0"/>
        <v>21</v>
      </c>
      <c r="B26" t="s">
        <v>453</v>
      </c>
      <c r="C26" s="46" t="str">
        <f>VLOOKUP(B26,'Tab M RNT'!N:AE,18,0)</f>
        <v>HSG Weschnitztal 2</v>
      </c>
      <c r="D26" t="s">
        <v>452</v>
      </c>
      <c r="E26" s="46" t="str">
        <f>VLOOKUP(D26,'Tab M RNT'!N:AE,18,0)</f>
        <v>Spvgg Ilvesheim</v>
      </c>
      <c r="F26" t="s">
        <v>451</v>
      </c>
      <c r="G26" s="46" t="str">
        <f>VLOOKUP(F26,'Tab M RNT'!N:AE,18,0)</f>
        <v>HSG Hardtwald</v>
      </c>
      <c r="H26" t="s">
        <v>450</v>
      </c>
      <c r="I26" s="46" t="str">
        <f>VLOOKUP(H26,'Tab M RNT'!N:AE,18,0)</f>
        <v>TV Bammental</v>
      </c>
      <c r="J26" t="s">
        <v>449</v>
      </c>
      <c r="K26" s="46" t="str">
        <f>VLOOKUP(J26,'Tab M RNT'!N:AE,18,0)</f>
        <v>SKV Sandhofen</v>
      </c>
      <c r="L26">
        <f t="shared" si="1"/>
        <v>21</v>
      </c>
    </row>
    <row r="27" spans="1:12" x14ac:dyDescent="0.3">
      <c r="A27" s="17">
        <f t="shared" si="0"/>
        <v>22</v>
      </c>
      <c r="B27" t="s">
        <v>454</v>
      </c>
      <c r="C27" s="46" t="str">
        <f>VLOOKUP(B27,'Tab M RNT'!N:AE,18,0)</f>
        <v>HC Mannheim-Vogelstang</v>
      </c>
      <c r="D27" t="s">
        <v>453</v>
      </c>
      <c r="E27" s="46" t="str">
        <f>VLOOKUP(D27,'Tab M RNT'!N:AE,18,0)</f>
        <v>HSG Weschnitztal 2</v>
      </c>
      <c r="F27" t="s">
        <v>452</v>
      </c>
      <c r="G27" s="46" t="str">
        <f>VLOOKUP(F27,'Tab M RNT'!N:AE,18,0)</f>
        <v>Spvgg Ilvesheim</v>
      </c>
      <c r="H27" t="s">
        <v>451</v>
      </c>
      <c r="I27" s="46" t="str">
        <f>VLOOKUP(H27,'Tab M RNT'!N:AE,18,0)</f>
        <v>HSG Hardtwald</v>
      </c>
      <c r="J27" t="s">
        <v>450</v>
      </c>
      <c r="K27" s="46" t="str">
        <f>VLOOKUP(J27,'Tab M RNT'!N:AE,18,0)</f>
        <v>TV Bammental</v>
      </c>
      <c r="L27">
        <f t="shared" si="1"/>
        <v>22</v>
      </c>
    </row>
    <row r="28" spans="1:12" x14ac:dyDescent="0.3">
      <c r="A28" s="17">
        <f t="shared" si="0"/>
        <v>23</v>
      </c>
      <c r="B28" t="s">
        <v>455</v>
      </c>
      <c r="C28" s="46" t="str">
        <f>VLOOKUP(B28,'Tab M RNT'!N:AE,18,0)</f>
        <v>TSV HD-Wieblingen 2</v>
      </c>
      <c r="D28" t="s">
        <v>454</v>
      </c>
      <c r="E28" s="46" t="str">
        <f>VLOOKUP(D28,'Tab M RNT'!N:AE,18,0)</f>
        <v>HC Mannheim-Vogelstang</v>
      </c>
      <c r="F28" t="s">
        <v>453</v>
      </c>
      <c r="G28" s="46" t="str">
        <f>VLOOKUP(F28,'Tab M RNT'!N:AE,18,0)</f>
        <v>HSG Weschnitztal 2</v>
      </c>
      <c r="H28" t="s">
        <v>452</v>
      </c>
      <c r="I28" s="46" t="str">
        <f>VLOOKUP(H28,'Tab M RNT'!N:AE,18,0)</f>
        <v>Spvgg Ilvesheim</v>
      </c>
      <c r="J28" t="s">
        <v>451</v>
      </c>
      <c r="K28" s="46" t="str">
        <f>VLOOKUP(J28,'Tab M RNT'!N:AE,18,0)</f>
        <v>HSG Hardtwald</v>
      </c>
      <c r="L28">
        <f t="shared" si="1"/>
        <v>23</v>
      </c>
    </row>
    <row r="29" spans="1:12" x14ac:dyDescent="0.3">
      <c r="A29" s="17">
        <f t="shared" si="0"/>
        <v>24</v>
      </c>
      <c r="B29" t="s">
        <v>456</v>
      </c>
      <c r="C29" s="46" t="str">
        <f>VLOOKUP(B29,'Tab M RNT'!N:AE,18,0)</f>
        <v>SG Nußloch 2</v>
      </c>
      <c r="D29" t="s">
        <v>455</v>
      </c>
      <c r="E29" s="46" t="str">
        <f>VLOOKUP(D29,'Tab M RNT'!N:AE,18,0)</f>
        <v>TSV HD-Wieblingen 2</v>
      </c>
      <c r="F29" t="s">
        <v>454</v>
      </c>
      <c r="G29" s="46" t="str">
        <f>VLOOKUP(F29,'Tab M RNT'!N:AE,18,0)</f>
        <v>HC Mannheim-Vogelstang</v>
      </c>
      <c r="H29" t="s">
        <v>453</v>
      </c>
      <c r="I29" s="46" t="str">
        <f>VLOOKUP(H29,'Tab M RNT'!N:AE,18,0)</f>
        <v>HSG Weschnitztal 2</v>
      </c>
      <c r="J29" t="s">
        <v>452</v>
      </c>
      <c r="K29" s="46" t="str">
        <f>VLOOKUP(J29,'Tab M RNT'!N:AE,18,0)</f>
        <v>Spvgg Ilvesheim</v>
      </c>
      <c r="L29">
        <f t="shared" si="1"/>
        <v>24</v>
      </c>
    </row>
    <row r="30" spans="1:12" x14ac:dyDescent="0.3">
      <c r="A30" s="17">
        <f t="shared" si="0"/>
        <v>25</v>
      </c>
      <c r="B30" t="s">
        <v>457</v>
      </c>
      <c r="C30" s="46" t="str">
        <f>VLOOKUP(B30,'Tab M RNT'!N:AE,18,0)</f>
        <v>TV Hemsbach 2</v>
      </c>
      <c r="D30" t="s">
        <v>456</v>
      </c>
      <c r="E30" s="46" t="str">
        <f>VLOOKUP(D30,'Tab M RNT'!N:AE,18,0)</f>
        <v>SG Nußloch 2</v>
      </c>
      <c r="F30" t="s">
        <v>455</v>
      </c>
      <c r="G30" s="46" t="str">
        <f>VLOOKUP(F30,'Tab M RNT'!N:AE,18,0)</f>
        <v>TSV HD-Wieblingen 2</v>
      </c>
      <c r="H30" t="s">
        <v>454</v>
      </c>
      <c r="I30" s="46" t="str">
        <f>VLOOKUP(H30,'Tab M RNT'!N:AE,18,0)</f>
        <v>HC Mannheim-Vogelstang</v>
      </c>
      <c r="J30" t="s">
        <v>453</v>
      </c>
      <c r="K30" s="46" t="str">
        <f>VLOOKUP(J30,'Tab M RNT'!N:AE,18,0)</f>
        <v>HSG Weschnitztal 2</v>
      </c>
      <c r="L30">
        <f t="shared" si="1"/>
        <v>25</v>
      </c>
    </row>
    <row r="31" spans="1:12" x14ac:dyDescent="0.3">
      <c r="A31" s="17">
        <f t="shared" si="0"/>
        <v>26</v>
      </c>
      <c r="B31" t="s">
        <v>470</v>
      </c>
      <c r="C31" s="46" t="str">
        <f>VLOOKUP(B31,'Tab M RNT'!N:AE,18,0)</f>
        <v>SG MTG/PSV Mannheim</v>
      </c>
      <c r="D31" t="s">
        <v>470</v>
      </c>
      <c r="E31" s="46" t="str">
        <f>VLOOKUP(D31,'Tab M RNT'!N:AE,18,0)</f>
        <v>SG MTG/PSV Mannheim</v>
      </c>
      <c r="F31" t="s">
        <v>470</v>
      </c>
      <c r="G31" s="46" t="str">
        <f>VLOOKUP(F31,'Tab M RNT'!N:AE,18,0)</f>
        <v>SG MTG/PSV Mannheim</v>
      </c>
      <c r="H31" t="s">
        <v>470</v>
      </c>
      <c r="I31" s="46" t="str">
        <f>VLOOKUP(H31,'Tab M RNT'!N:AE,18,0)</f>
        <v>SG MTG/PSV Mannheim</v>
      </c>
      <c r="J31" t="s">
        <v>470</v>
      </c>
      <c r="K31" s="46" t="str">
        <f>VLOOKUP(J31,'Tab M RNT'!N:AE,18,0)</f>
        <v>SG MTG/PSV Mannheim</v>
      </c>
      <c r="L31">
        <f t="shared" si="1"/>
        <v>26</v>
      </c>
    </row>
    <row r="32" spans="1:12" x14ac:dyDescent="0.3">
      <c r="A32" s="17">
        <f t="shared" si="0"/>
        <v>27</v>
      </c>
      <c r="B32" t="s">
        <v>471</v>
      </c>
      <c r="C32" s="46" t="str">
        <f>VLOOKUP(B32,'Tab M RNT'!N:AE,18,0)</f>
        <v>TSV Phönix Steinsfurt</v>
      </c>
      <c r="D32" t="s">
        <v>471</v>
      </c>
      <c r="E32" s="46" t="str">
        <f>VLOOKUP(D32,'Tab M RNT'!N:AE,18,0)</f>
        <v>TSV Phönix Steinsfurt</v>
      </c>
      <c r="F32" t="s">
        <v>471</v>
      </c>
      <c r="G32" s="46" t="str">
        <f>VLOOKUP(F32,'Tab M RNT'!N:AE,18,0)</f>
        <v>TSV Phönix Steinsfurt</v>
      </c>
      <c r="H32" t="s">
        <v>471</v>
      </c>
      <c r="I32" s="46" t="str">
        <f>VLOOKUP(H32,'Tab M RNT'!N:AE,18,0)</f>
        <v>TSV Phönix Steinsfurt</v>
      </c>
      <c r="J32" t="s">
        <v>471</v>
      </c>
      <c r="K32" s="46" t="str">
        <f>VLOOKUP(J32,'Tab M RNT'!N:AE,18,0)</f>
        <v>TSV Phönix Steinsfurt</v>
      </c>
      <c r="L32">
        <f t="shared" si="1"/>
        <v>27</v>
      </c>
    </row>
    <row r="33" spans="1:12" x14ac:dyDescent="0.3">
      <c r="A33" s="17">
        <f t="shared" si="0"/>
        <v>28</v>
      </c>
      <c r="B33" t="s">
        <v>458</v>
      </c>
      <c r="C33" s="46" t="str">
        <f>VLOOKUP(B33,'Tab M RNT'!N:AE,18,0)</f>
        <v>SG Heddesheim 2</v>
      </c>
      <c r="D33" t="s">
        <v>457</v>
      </c>
      <c r="E33" s="46" t="str">
        <f>VLOOKUP(D33,'Tab M RNT'!N:AE,18,0)</f>
        <v>TV Hemsbach 2</v>
      </c>
      <c r="F33" t="s">
        <v>456</v>
      </c>
      <c r="G33" s="46" t="str">
        <f>VLOOKUP(F33,'Tab M RNT'!N:AE,18,0)</f>
        <v>SG Nußloch 2</v>
      </c>
      <c r="H33" t="s">
        <v>455</v>
      </c>
      <c r="I33" s="46" t="str">
        <f>VLOOKUP(H33,'Tab M RNT'!N:AE,18,0)</f>
        <v>TSV HD-Wieblingen 2</v>
      </c>
      <c r="J33" t="s">
        <v>454</v>
      </c>
      <c r="K33" s="46" t="str">
        <f>VLOOKUP(J33,'Tab M RNT'!N:AE,18,0)</f>
        <v>HC Mannheim-Vogelstang</v>
      </c>
      <c r="L33">
        <f t="shared" si="1"/>
        <v>28</v>
      </c>
    </row>
    <row r="34" spans="1:12" x14ac:dyDescent="0.3">
      <c r="A34" s="17">
        <f t="shared" si="0"/>
        <v>29</v>
      </c>
      <c r="B34" t="s">
        <v>459</v>
      </c>
      <c r="C34" s="46" t="str">
        <f>VLOOKUP(B34,'Tab M RNT'!N:AE,18,0)</f>
        <v>HSV Hockenheim 2</v>
      </c>
      <c r="D34" t="s">
        <v>458</v>
      </c>
      <c r="E34" s="46" t="str">
        <f>VLOOKUP(D34,'Tab M RNT'!N:AE,18,0)</f>
        <v>SG Heddesheim 2</v>
      </c>
      <c r="F34" t="s">
        <v>457</v>
      </c>
      <c r="G34" s="46" t="str">
        <f>VLOOKUP(F34,'Tab M RNT'!N:AE,18,0)</f>
        <v>TV Hemsbach 2</v>
      </c>
      <c r="H34" t="s">
        <v>456</v>
      </c>
      <c r="I34" s="46" t="str">
        <f>VLOOKUP(H34,'Tab M RNT'!N:AE,18,0)</f>
        <v>SG Nußloch 2</v>
      </c>
      <c r="J34" t="s">
        <v>455</v>
      </c>
      <c r="K34" s="46" t="str">
        <f>VLOOKUP(J34,'Tab M RNT'!N:AE,18,0)</f>
        <v>TSV HD-Wieblingen 2</v>
      </c>
      <c r="L34">
        <f t="shared" si="1"/>
        <v>29</v>
      </c>
    </row>
    <row r="35" spans="1:12" x14ac:dyDescent="0.3">
      <c r="A35" s="17">
        <f t="shared" si="0"/>
        <v>30</v>
      </c>
      <c r="B35" t="s">
        <v>472</v>
      </c>
      <c r="C35" s="46" t="str">
        <f>VLOOKUP(B35,'Tab M RNT'!N:AE,18,0)</f>
        <v>HG Oftersheim/Schwetzingen 3</v>
      </c>
      <c r="D35" t="s">
        <v>459</v>
      </c>
      <c r="E35" s="46" t="str">
        <f>VLOOKUP(D35,'Tab M RNT'!N:AE,18,0)</f>
        <v>HSV Hockenheim 2</v>
      </c>
      <c r="F35" t="s">
        <v>458</v>
      </c>
      <c r="G35" s="46" t="str">
        <f>VLOOKUP(F35,'Tab M RNT'!N:AE,18,0)</f>
        <v>SG Heddesheim 2</v>
      </c>
      <c r="H35" t="s">
        <v>457</v>
      </c>
      <c r="I35" s="46" t="str">
        <f>VLOOKUP(H35,'Tab M RNT'!N:AE,18,0)</f>
        <v>TV Hemsbach 2</v>
      </c>
      <c r="J35" t="s">
        <v>456</v>
      </c>
      <c r="K35" s="46" t="str">
        <f>VLOOKUP(J35,'Tab M RNT'!N:AE,18,0)</f>
        <v>SG Nußloch 2</v>
      </c>
      <c r="L35">
        <f t="shared" si="1"/>
        <v>30</v>
      </c>
    </row>
    <row r="36" spans="1:12" x14ac:dyDescent="0.3">
      <c r="A36" s="17">
        <f t="shared" si="0"/>
        <v>31</v>
      </c>
      <c r="B36" t="s">
        <v>473</v>
      </c>
      <c r="C36" s="46" t="str">
        <f>VLOOKUP(B36,'Tab M RNT'!N:AE,18,0)</f>
        <v>SG Heidelberg-Leimen  2</v>
      </c>
      <c r="D36" t="s">
        <v>472</v>
      </c>
      <c r="E36" s="46" t="str">
        <f>VLOOKUP(D36,'Tab M RNT'!N:AE,18,0)</f>
        <v>HG Oftersheim/Schwetzingen 3</v>
      </c>
      <c r="F36" t="s">
        <v>459</v>
      </c>
      <c r="G36" s="46" t="str">
        <f>VLOOKUP(F36,'Tab M RNT'!N:AE,18,0)</f>
        <v>HSV Hockenheim 2</v>
      </c>
      <c r="H36" t="s">
        <v>458</v>
      </c>
      <c r="I36" s="46" t="str">
        <f>VLOOKUP(H36,'Tab M RNT'!N:AE,18,0)</f>
        <v>SG Heddesheim 2</v>
      </c>
      <c r="J36" t="s">
        <v>457</v>
      </c>
      <c r="K36" s="46" t="str">
        <f>VLOOKUP(J36,'Tab M RNT'!N:AE,18,0)</f>
        <v>TV Hemsbach 2</v>
      </c>
      <c r="L36">
        <f t="shared" si="1"/>
        <v>31</v>
      </c>
    </row>
    <row r="37" spans="1:12" x14ac:dyDescent="0.3">
      <c r="A37" s="17">
        <f t="shared" si="0"/>
        <v>32</v>
      </c>
      <c r="B37" t="s">
        <v>474</v>
      </c>
      <c r="C37" s="46" t="str">
        <f>VLOOKUP(B37,'Tab M RNT'!N:AE,18,0)</f>
        <v>Saase3 Leutershausen Handball 4</v>
      </c>
      <c r="D37" t="s">
        <v>473</v>
      </c>
      <c r="E37" s="46" t="str">
        <f>VLOOKUP(D37,'Tab M RNT'!N:AE,18,0)</f>
        <v>SG Heidelberg-Leimen  2</v>
      </c>
      <c r="F37" t="s">
        <v>472</v>
      </c>
      <c r="G37" s="46" t="str">
        <f>VLOOKUP(F37,'Tab M RNT'!N:AE,18,0)</f>
        <v>HG Oftersheim/Schwetzingen 3</v>
      </c>
      <c r="H37" t="s">
        <v>459</v>
      </c>
      <c r="I37" s="46" t="str">
        <f>VLOOKUP(H37,'Tab M RNT'!N:AE,18,0)</f>
        <v>HSV Hockenheim 2</v>
      </c>
      <c r="J37" t="s">
        <v>458</v>
      </c>
      <c r="K37" s="46" t="str">
        <f>VLOOKUP(J37,'Tab M RNT'!N:AE,18,0)</f>
        <v>SG Heddesheim 2</v>
      </c>
      <c r="L37">
        <f t="shared" si="1"/>
        <v>32</v>
      </c>
    </row>
    <row r="38" spans="1:12" x14ac:dyDescent="0.3">
      <c r="A38" s="17">
        <f t="shared" si="0"/>
        <v>33</v>
      </c>
      <c r="B38" t="s">
        <v>475</v>
      </c>
      <c r="C38" s="46" t="str">
        <f>VLOOKUP(B38,'Tab M RNT'!N:AE,18,0)</f>
        <v>TG Laudenbach 2</v>
      </c>
      <c r="D38" t="s">
        <v>474</v>
      </c>
      <c r="E38" s="46" t="str">
        <f>VLOOKUP(D38,'Tab M RNT'!N:AE,18,0)</f>
        <v>Saase3 Leutershausen Handball 4</v>
      </c>
      <c r="F38" t="s">
        <v>473</v>
      </c>
      <c r="G38" s="46" t="str">
        <f>VLOOKUP(F38,'Tab M RNT'!N:AE,18,0)</f>
        <v>SG Heidelberg-Leimen  2</v>
      </c>
      <c r="H38" t="s">
        <v>472</v>
      </c>
      <c r="I38" s="46" t="str">
        <f>VLOOKUP(H38,'Tab M RNT'!N:AE,18,0)</f>
        <v>HG Oftersheim/Schwetzingen 3</v>
      </c>
      <c r="J38" t="s">
        <v>459</v>
      </c>
      <c r="K38" s="46" t="str">
        <f>VLOOKUP(J38,'Tab M RNT'!N:AE,18,0)</f>
        <v>HSV Hockenheim 2</v>
      </c>
      <c r="L38">
        <f t="shared" si="1"/>
        <v>33</v>
      </c>
    </row>
    <row r="39" spans="1:12" x14ac:dyDescent="0.3">
      <c r="A39" s="17">
        <f t="shared" si="0"/>
        <v>34</v>
      </c>
      <c r="B39" t="s">
        <v>476</v>
      </c>
      <c r="C39" s="46" t="str">
        <f>VLOOKUP(B39,'Tab M RNT'!N:AE,18,0)</f>
        <v>HSG Lussheim</v>
      </c>
      <c r="D39" t="s">
        <v>475</v>
      </c>
      <c r="E39" s="46" t="str">
        <f>VLOOKUP(D39,'Tab M RNT'!N:AE,18,0)</f>
        <v>TG Laudenbach 2</v>
      </c>
      <c r="F39" t="s">
        <v>474</v>
      </c>
      <c r="G39" s="46" t="str">
        <f>VLOOKUP(F39,'Tab M RNT'!N:AE,18,0)</f>
        <v>Saase3 Leutershausen Handball 4</v>
      </c>
      <c r="H39" t="s">
        <v>473</v>
      </c>
      <c r="I39" s="46" t="str">
        <f>VLOOKUP(H39,'Tab M RNT'!N:AE,18,0)</f>
        <v>SG Heidelberg-Leimen  2</v>
      </c>
      <c r="J39" t="s">
        <v>472</v>
      </c>
      <c r="K39" s="46" t="str">
        <f>VLOOKUP(J39,'Tab M RNT'!N:AE,18,0)</f>
        <v>HG Oftersheim/Schwetzingen 3</v>
      </c>
      <c r="L39">
        <f t="shared" si="1"/>
        <v>34</v>
      </c>
    </row>
    <row r="40" spans="1:12" x14ac:dyDescent="0.3">
      <c r="A40" s="17">
        <f t="shared" si="0"/>
        <v>35</v>
      </c>
      <c r="B40" t="s">
        <v>477</v>
      </c>
      <c r="C40" s="46" t="str">
        <f>VLOOKUP(B40,'Tab M RNT'!N:AE,18,0)</f>
        <v>SG HD-Kirchheim</v>
      </c>
      <c r="D40" t="s">
        <v>476</v>
      </c>
      <c r="E40" s="46" t="str">
        <f>VLOOKUP(D40,'Tab M RNT'!N:AE,18,0)</f>
        <v>HSG Lussheim</v>
      </c>
      <c r="F40" t="s">
        <v>475</v>
      </c>
      <c r="G40" s="46" t="str">
        <f>VLOOKUP(F40,'Tab M RNT'!N:AE,18,0)</f>
        <v>TG Laudenbach 2</v>
      </c>
      <c r="H40" t="s">
        <v>474</v>
      </c>
      <c r="I40" s="46" t="str">
        <f>VLOOKUP(H40,'Tab M RNT'!N:AE,18,0)</f>
        <v>Saase3 Leutershausen Handball 4</v>
      </c>
      <c r="J40" t="s">
        <v>473</v>
      </c>
      <c r="K40" s="46" t="str">
        <f>VLOOKUP(J40,'Tab M RNT'!N:AE,18,0)</f>
        <v>SG Heidelberg-Leimen  2</v>
      </c>
      <c r="L40">
        <f t="shared" si="1"/>
        <v>35</v>
      </c>
    </row>
    <row r="41" spans="1:12" x14ac:dyDescent="0.3">
      <c r="A41" s="17">
        <f t="shared" si="0"/>
        <v>36</v>
      </c>
      <c r="B41" t="s">
        <v>478</v>
      </c>
      <c r="C41" s="46" t="str">
        <f>VLOOKUP(B41,'Tab M RNT'!N:AE,18,0)</f>
        <v>TSG Germania Dossenheim 2</v>
      </c>
      <c r="D41" t="s">
        <v>477</v>
      </c>
      <c r="E41" s="46" t="str">
        <f>VLOOKUP(D41,'Tab M RNT'!N:AE,18,0)</f>
        <v>SG HD-Kirchheim</v>
      </c>
      <c r="F41" t="s">
        <v>476</v>
      </c>
      <c r="G41" s="46" t="str">
        <f>VLOOKUP(F41,'Tab M RNT'!N:AE,18,0)</f>
        <v>HSG Lussheim</v>
      </c>
      <c r="H41" t="s">
        <v>475</v>
      </c>
      <c r="I41" s="46" t="str">
        <f>VLOOKUP(H41,'Tab M RNT'!N:AE,18,0)</f>
        <v>TG Laudenbach 2</v>
      </c>
      <c r="J41" t="s">
        <v>474</v>
      </c>
      <c r="K41" s="46" t="str">
        <f>VLOOKUP(J41,'Tab M RNT'!N:AE,18,0)</f>
        <v>Saase3 Leutershausen Handball 4</v>
      </c>
      <c r="L41">
        <f t="shared" si="1"/>
        <v>36</v>
      </c>
    </row>
    <row r="42" spans="1:12" x14ac:dyDescent="0.3">
      <c r="A42" s="17">
        <f t="shared" si="0"/>
        <v>37</v>
      </c>
      <c r="B42" t="s">
        <v>479</v>
      </c>
      <c r="C42" s="46" t="str">
        <f>VLOOKUP(B42,'Tab M RNT'!N:AE,18,0)</f>
        <v>TV Schriesheim 2</v>
      </c>
      <c r="D42" t="s">
        <v>478</v>
      </c>
      <c r="E42" s="46" t="str">
        <f>VLOOKUP(D42,'Tab M RNT'!N:AE,18,0)</f>
        <v>TSG Germania Dossenheim 2</v>
      </c>
      <c r="F42" t="s">
        <v>477</v>
      </c>
      <c r="G42" s="46" t="str">
        <f>VLOOKUP(F42,'Tab M RNT'!N:AE,18,0)</f>
        <v>SG HD-Kirchheim</v>
      </c>
      <c r="H42" t="s">
        <v>476</v>
      </c>
      <c r="I42" s="46" t="str">
        <f>VLOOKUP(H42,'Tab M RNT'!N:AE,18,0)</f>
        <v>HSG Lussheim</v>
      </c>
      <c r="J42" t="s">
        <v>475</v>
      </c>
      <c r="K42" s="46" t="str">
        <f>VLOOKUP(J42,'Tab M RNT'!N:AE,18,0)</f>
        <v>TG Laudenbach 2</v>
      </c>
      <c r="L42">
        <f t="shared" si="1"/>
        <v>37</v>
      </c>
    </row>
    <row r="43" spans="1:12" x14ac:dyDescent="0.3">
      <c r="A43" s="17">
        <f t="shared" si="0"/>
        <v>38</v>
      </c>
      <c r="B43" t="s">
        <v>480</v>
      </c>
      <c r="C43" s="46" t="str">
        <f>VLOOKUP(B43,'Tab M RNT'!N:AE,18,0)</f>
        <v>TSV Amicitia 06/09 Viernheim 3</v>
      </c>
      <c r="D43" t="s">
        <v>479</v>
      </c>
      <c r="E43" s="46" t="str">
        <f>VLOOKUP(D43,'Tab M RNT'!N:AE,18,0)</f>
        <v>TV Schriesheim 2</v>
      </c>
      <c r="F43" t="s">
        <v>478</v>
      </c>
      <c r="G43" s="46" t="str">
        <f>VLOOKUP(F43,'Tab M RNT'!N:AE,18,0)</f>
        <v>TSG Germania Dossenheim 2</v>
      </c>
      <c r="H43" t="s">
        <v>477</v>
      </c>
      <c r="I43" s="46" t="str">
        <f>VLOOKUP(H43,'Tab M RNT'!N:AE,18,0)</f>
        <v>SG HD-Kirchheim</v>
      </c>
      <c r="J43" t="s">
        <v>476</v>
      </c>
      <c r="K43" s="46" t="str">
        <f>VLOOKUP(J43,'Tab M RNT'!N:AE,18,0)</f>
        <v>HSG Lussheim</v>
      </c>
      <c r="L43">
        <f t="shared" si="1"/>
        <v>38</v>
      </c>
    </row>
    <row r="44" spans="1:12" x14ac:dyDescent="0.3">
      <c r="A44" s="17">
        <f t="shared" si="0"/>
        <v>39</v>
      </c>
      <c r="B44" t="s">
        <v>481</v>
      </c>
      <c r="C44" s="46" t="str">
        <f>VLOOKUP(B44,'Tab M RNT'!N:AE,18,0)</f>
        <v>SC Wilhelmsfeld</v>
      </c>
      <c r="D44" t="s">
        <v>480</v>
      </c>
      <c r="E44" s="46" t="str">
        <f>VLOOKUP(D44,'Tab M RNT'!N:AE,18,0)</f>
        <v>TSV Amicitia 06/09 Viernheim 3</v>
      </c>
      <c r="F44" t="s">
        <v>479</v>
      </c>
      <c r="G44" s="46" t="str">
        <f>VLOOKUP(F44,'Tab M RNT'!N:AE,18,0)</f>
        <v>TV Schriesheim 2</v>
      </c>
      <c r="H44" t="s">
        <v>478</v>
      </c>
      <c r="I44" s="46" t="str">
        <f>VLOOKUP(H44,'Tab M RNT'!N:AE,18,0)</f>
        <v>TSG Germania Dossenheim 2</v>
      </c>
      <c r="J44" t="s">
        <v>477</v>
      </c>
      <c r="K44" s="46" t="str">
        <f>VLOOKUP(J44,'Tab M RNT'!N:AE,18,0)</f>
        <v>SG HD-Kirchheim</v>
      </c>
      <c r="L44">
        <f t="shared" si="1"/>
        <v>39</v>
      </c>
    </row>
    <row r="45" spans="1:12" x14ac:dyDescent="0.3">
      <c r="A45" s="17">
        <f t="shared" si="0"/>
        <v>40</v>
      </c>
      <c r="B45" t="s">
        <v>482</v>
      </c>
      <c r="C45" s="46" t="str">
        <f>VLOOKUP(B45,'Tab M RNT'!N:AE,18,0)</f>
        <v>HSG Dielheim/Malschenberg      2</v>
      </c>
      <c r="D45" t="s">
        <v>481</v>
      </c>
      <c r="E45" s="46" t="str">
        <f>VLOOKUP(D45,'Tab M RNT'!N:AE,18,0)</f>
        <v>SC Wilhelmsfeld</v>
      </c>
      <c r="F45" t="s">
        <v>480</v>
      </c>
      <c r="G45" s="46" t="str">
        <f>VLOOKUP(F45,'Tab M RNT'!N:AE,18,0)</f>
        <v>TSV Amicitia 06/09 Viernheim 3</v>
      </c>
      <c r="H45" t="s">
        <v>479</v>
      </c>
      <c r="I45" s="46" t="str">
        <f>VLOOKUP(H45,'Tab M RNT'!N:AE,18,0)</f>
        <v>TV Schriesheim 2</v>
      </c>
      <c r="J45" t="s">
        <v>478</v>
      </c>
      <c r="K45" s="46" t="str">
        <f>VLOOKUP(J45,'Tab M RNT'!N:AE,18,0)</f>
        <v>TSG Germania Dossenheim 2</v>
      </c>
      <c r="L45">
        <f t="shared" si="1"/>
        <v>40</v>
      </c>
    </row>
    <row r="46" spans="1:12" x14ac:dyDescent="0.3">
      <c r="A46" s="17">
        <f t="shared" si="0"/>
        <v>41</v>
      </c>
      <c r="B46" t="s">
        <v>483</v>
      </c>
      <c r="C46" s="46" t="str">
        <f>VLOOKUP(B46,'Tab M RNT'!N:AE,18,0)</f>
        <v>TV Friedrichsfeld 3</v>
      </c>
      <c r="D46" t="s">
        <v>482</v>
      </c>
      <c r="E46" s="46" t="str">
        <f>VLOOKUP(D46,'Tab M RNT'!N:AE,18,0)</f>
        <v>HSG Dielheim/Malschenberg      2</v>
      </c>
      <c r="F46" t="s">
        <v>481</v>
      </c>
      <c r="G46" s="46" t="str">
        <f>VLOOKUP(F46,'Tab M RNT'!N:AE,18,0)</f>
        <v>SC Wilhelmsfeld</v>
      </c>
      <c r="H46" t="s">
        <v>480</v>
      </c>
      <c r="I46" s="46" t="str">
        <f>VLOOKUP(H46,'Tab M RNT'!N:AE,18,0)</f>
        <v>TSV Amicitia 06/09 Viernheim 3</v>
      </c>
      <c r="J46" t="s">
        <v>479</v>
      </c>
      <c r="K46" s="46" t="str">
        <f>VLOOKUP(J46,'Tab M RNT'!N:AE,18,0)</f>
        <v>TV Schriesheim 2</v>
      </c>
      <c r="L46">
        <f t="shared" si="1"/>
        <v>41</v>
      </c>
    </row>
    <row r="47" spans="1:12" x14ac:dyDescent="0.3">
      <c r="A47" s="17">
        <f t="shared" si="0"/>
        <v>42</v>
      </c>
      <c r="B47" t="s">
        <v>484</v>
      </c>
      <c r="C47" s="46" t="str">
        <f>VLOOKUP(B47,'Tab M RNT'!N:AE,18,0)</f>
        <v>TB Neckarsteinach</v>
      </c>
      <c r="D47" t="s">
        <v>483</v>
      </c>
      <c r="E47" s="46" t="str">
        <f>VLOOKUP(D47,'Tab M RNT'!N:AE,18,0)</f>
        <v>TV Friedrichsfeld 3</v>
      </c>
      <c r="F47" t="s">
        <v>482</v>
      </c>
      <c r="G47" s="46" t="str">
        <f>VLOOKUP(F47,'Tab M RNT'!N:AE,18,0)</f>
        <v>HSG Dielheim/Malschenberg      2</v>
      </c>
      <c r="H47" t="s">
        <v>481</v>
      </c>
      <c r="I47" s="46" t="str">
        <f>VLOOKUP(H47,'Tab M RNT'!N:AE,18,0)</f>
        <v>SC Wilhelmsfeld</v>
      </c>
      <c r="J47" t="s">
        <v>480</v>
      </c>
      <c r="K47" s="46" t="str">
        <f>VLOOKUP(J47,'Tab M RNT'!N:AE,18,0)</f>
        <v>TSV Amicitia 06/09 Viernheim 3</v>
      </c>
      <c r="L47">
        <f t="shared" si="1"/>
        <v>42</v>
      </c>
    </row>
    <row r="48" spans="1:12" x14ac:dyDescent="0.3">
      <c r="A48" s="17">
        <f t="shared" si="0"/>
        <v>43</v>
      </c>
      <c r="B48" t="s">
        <v>485</v>
      </c>
      <c r="C48" s="46" t="str">
        <f>VLOOKUP(B48,'Tab M RNT'!N:AE,18,0)</f>
        <v>HSG St. Leon/Reilingen 2</v>
      </c>
      <c r="D48" t="s">
        <v>484</v>
      </c>
      <c r="E48" s="46" t="str">
        <f>VLOOKUP(D48,'Tab M RNT'!N:AE,18,0)</f>
        <v>TB Neckarsteinach</v>
      </c>
      <c r="F48" t="s">
        <v>483</v>
      </c>
      <c r="G48" s="46" t="str">
        <f>VLOOKUP(F48,'Tab M RNT'!N:AE,18,0)</f>
        <v>TV Friedrichsfeld 3</v>
      </c>
      <c r="H48" t="s">
        <v>482</v>
      </c>
      <c r="I48" s="46" t="str">
        <f>VLOOKUP(H48,'Tab M RNT'!N:AE,18,0)</f>
        <v>HSG Dielheim/Malschenberg      2</v>
      </c>
      <c r="J48" t="s">
        <v>481</v>
      </c>
      <c r="K48" s="46" t="str">
        <f>VLOOKUP(J48,'Tab M RNT'!N:AE,18,0)</f>
        <v>SC Wilhelmsfeld</v>
      </c>
      <c r="L48">
        <f t="shared" si="1"/>
        <v>43</v>
      </c>
    </row>
    <row r="49" spans="1:12" x14ac:dyDescent="0.3">
      <c r="A49" s="17">
        <f t="shared" si="0"/>
        <v>44</v>
      </c>
      <c r="B49" t="s">
        <v>486</v>
      </c>
      <c r="C49" s="46" t="str">
        <f>VLOOKUP(B49,'Tab M RNT'!N:AE,18,0)</f>
        <v>TSV Handschuhsheim 3</v>
      </c>
      <c r="D49" t="s">
        <v>485</v>
      </c>
      <c r="E49" s="102" t="str">
        <f>VLOOKUP(D49,'Tab M RNT'!N:AE,18,0)</f>
        <v>HSG St. Leon/Reilingen 2</v>
      </c>
      <c r="F49" t="s">
        <v>484</v>
      </c>
      <c r="G49" s="46" t="str">
        <f>VLOOKUP(F49,'Tab M RNT'!N:AE,18,0)</f>
        <v>TB Neckarsteinach</v>
      </c>
      <c r="H49" t="s">
        <v>483</v>
      </c>
      <c r="I49" s="46" t="str">
        <f>VLOOKUP(H49,'Tab M RNT'!N:AE,18,0)</f>
        <v>TV Friedrichsfeld 3</v>
      </c>
      <c r="J49" t="s">
        <v>482</v>
      </c>
      <c r="K49" s="46" t="str">
        <f>VLOOKUP(J49,'Tab M RNT'!N:AE,18,0)</f>
        <v>HSG Dielheim/Malschenberg      2</v>
      </c>
      <c r="L49">
        <f t="shared" si="1"/>
        <v>44</v>
      </c>
    </row>
    <row r="50" spans="1:12" x14ac:dyDescent="0.3">
      <c r="A50" s="17">
        <f t="shared" si="0"/>
        <v>45</v>
      </c>
      <c r="B50" t="s">
        <v>487</v>
      </c>
      <c r="C50" s="46" t="str">
        <f>VLOOKUP(B50,'Tab M RNT'!N:AE,18,0)</f>
        <v>Spvgg Ilvesheim 2</v>
      </c>
      <c r="D50" t="s">
        <v>487</v>
      </c>
      <c r="E50" s="46" t="str">
        <f>VLOOKUP(D50,'Tab M RNT'!N:AE,18,0)</f>
        <v>Spvgg Ilvesheim 2</v>
      </c>
      <c r="F50" t="s">
        <v>487</v>
      </c>
      <c r="G50" s="46" t="str">
        <f>VLOOKUP(F50,'Tab M RNT'!N:AE,18,0)</f>
        <v>Spvgg Ilvesheim 2</v>
      </c>
      <c r="H50" t="s">
        <v>487</v>
      </c>
      <c r="I50" s="46" t="str">
        <f>VLOOKUP(H50,'Tab M RNT'!N:AE,18,0)</f>
        <v>Spvgg Ilvesheim 2</v>
      </c>
      <c r="J50" t="s">
        <v>487</v>
      </c>
      <c r="K50" s="46" t="str">
        <f>VLOOKUP(J50,'Tab M RNT'!N:AE,18,0)</f>
        <v>Spvgg Ilvesheim 2</v>
      </c>
      <c r="L50">
        <f t="shared" si="1"/>
        <v>45</v>
      </c>
    </row>
    <row r="51" spans="1:12" x14ac:dyDescent="0.3">
      <c r="A51" s="17">
        <f t="shared" si="0"/>
        <v>46</v>
      </c>
      <c r="B51" t="s">
        <v>488</v>
      </c>
      <c r="C51" s="46" t="str">
        <f>VLOOKUP(B51,'Tab M RNT'!N:AE,18,0)</f>
        <v>TC Kurpfalz St.Ilgen</v>
      </c>
      <c r="D51" t="s">
        <v>488</v>
      </c>
      <c r="E51" s="46" t="str">
        <f>VLOOKUP(D51,'Tab M RNT'!N:AE,18,0)</f>
        <v>TC Kurpfalz St.Ilgen</v>
      </c>
      <c r="F51" t="s">
        <v>488</v>
      </c>
      <c r="G51" s="46" t="str">
        <f>VLOOKUP(F51,'Tab M RNT'!N:AE,18,0)</f>
        <v>TC Kurpfalz St.Ilgen</v>
      </c>
      <c r="H51" t="s">
        <v>488</v>
      </c>
      <c r="I51" s="46" t="str">
        <f>VLOOKUP(H51,'Tab M RNT'!N:AE,18,0)</f>
        <v>TC Kurpfalz St.Ilgen</v>
      </c>
      <c r="J51" t="s">
        <v>488</v>
      </c>
      <c r="K51" s="46" t="str">
        <f>VLOOKUP(J51,'Tab M RNT'!N:AE,18,0)</f>
        <v>TC Kurpfalz St.Ilgen</v>
      </c>
      <c r="L51">
        <f t="shared" si="1"/>
        <v>46</v>
      </c>
    </row>
    <row r="52" spans="1:12" x14ac:dyDescent="0.3">
      <c r="A52" s="17">
        <f t="shared" si="0"/>
        <v>47</v>
      </c>
      <c r="B52" t="s">
        <v>489</v>
      </c>
      <c r="C52" s="46" t="str">
        <f>VLOOKUP(B52,'Tab M RNT'!N:AE,18,0)</f>
        <v>TSV Rot-Malsch 4</v>
      </c>
      <c r="D52" t="s">
        <v>489</v>
      </c>
      <c r="E52" s="46" t="str">
        <f>VLOOKUP(D52,'Tab M RNT'!N:AE,18,0)</f>
        <v>TSV Rot-Malsch 4</v>
      </c>
      <c r="F52" t="s">
        <v>489</v>
      </c>
      <c r="G52" s="46" t="str">
        <f>VLOOKUP(F52,'Tab M RNT'!N:AE,18,0)</f>
        <v>TSV Rot-Malsch 4</v>
      </c>
      <c r="H52" t="s">
        <v>489</v>
      </c>
      <c r="I52" s="46" t="str">
        <f>VLOOKUP(H52,'Tab M RNT'!N:AE,18,0)</f>
        <v>TSV Rot-Malsch 4</v>
      </c>
      <c r="J52" t="s">
        <v>489</v>
      </c>
      <c r="K52" s="46" t="str">
        <f>VLOOKUP(J52,'Tab M RNT'!N:AE,18,0)</f>
        <v>TSV Rot-Malsch 4</v>
      </c>
      <c r="L52">
        <f t="shared" si="1"/>
        <v>47</v>
      </c>
    </row>
    <row r="53" spans="1:12" x14ac:dyDescent="0.3">
      <c r="A53" s="17">
        <f t="shared" si="0"/>
        <v>48</v>
      </c>
      <c r="B53" s="58" t="s">
        <v>519</v>
      </c>
      <c r="C53" s="56" t="e">
        <f>VLOOKUP(B53,'Tab M RNT'!AD:AE,2,0)</f>
        <v>#N/A</v>
      </c>
      <c r="D53" s="58" t="s">
        <v>520</v>
      </c>
      <c r="E53" s="102"/>
      <c r="F53" s="58" t="s">
        <v>521</v>
      </c>
      <c r="G53" s="56" t="str">
        <f>VLOOKUP(F53,'Tab M RNT'!AD:AE,2,0)</f>
        <v>HSG St. Leon/Reilingen 2</v>
      </c>
      <c r="H53" s="58" t="s">
        <v>522</v>
      </c>
      <c r="I53" s="56" t="str">
        <f>VLOOKUP(H53,'Tab M RNT'!AD:AE,2,0)</f>
        <v>TV Friedrichsfeld 3</v>
      </c>
      <c r="J53" s="58" t="s">
        <v>523</v>
      </c>
      <c r="K53" s="56" t="str">
        <f>VLOOKUP(J53,'Tab M RNT'!AD:AE,2,0)</f>
        <v>TB Neckarsteinach</v>
      </c>
      <c r="L53">
        <f t="shared" si="1"/>
        <v>48</v>
      </c>
    </row>
    <row r="54" spans="1:12" x14ac:dyDescent="0.3">
      <c r="A54" s="17">
        <f t="shared" si="0"/>
        <v>49</v>
      </c>
      <c r="B54" s="58" t="s">
        <v>465</v>
      </c>
      <c r="C54" s="56" t="e">
        <f>VLOOKUP(B54,'Tab M RNT'!AD:AE,2,0)</f>
        <v>#N/A</v>
      </c>
      <c r="D54" s="58" t="s">
        <v>519</v>
      </c>
      <c r="E54" s="56" t="e">
        <f>VLOOKUP(D54,'Tab M RNT'!AD:AE,2,0)</f>
        <v>#N/A</v>
      </c>
      <c r="F54" s="58" t="s">
        <v>520</v>
      </c>
      <c r="G54" s="56" t="str">
        <f>VLOOKUP(F54,'Tab M RNT'!AD:AE,2,0)</f>
        <v>TSV Handschuhsheim 3</v>
      </c>
      <c r="H54" s="58" t="s">
        <v>521</v>
      </c>
      <c r="I54" s="56" t="str">
        <f>VLOOKUP(H54,'Tab M RNT'!AD:AE,2,0)</f>
        <v>HSG St. Leon/Reilingen 2</v>
      </c>
      <c r="J54" s="58" t="s">
        <v>522</v>
      </c>
      <c r="K54" s="56" t="str">
        <f>VLOOKUP(J54,'Tab M RNT'!AD:AE,2,0)</f>
        <v>TV Friedrichsfeld 3</v>
      </c>
      <c r="L54">
        <f t="shared" si="1"/>
        <v>49</v>
      </c>
    </row>
    <row r="55" spans="1:12" x14ac:dyDescent="0.3">
      <c r="A55" s="17">
        <f t="shared" si="0"/>
        <v>50</v>
      </c>
      <c r="B55" t="s">
        <v>490</v>
      </c>
      <c r="C55" s="46" t="str">
        <f>VLOOKUP(B55,'Tab M RNT'!N:AE,18,0)</f>
        <v>TV Sinsheim 3</v>
      </c>
      <c r="D55" s="58" t="s">
        <v>465</v>
      </c>
      <c r="E55" s="56" t="e">
        <f>VLOOKUP(D55,'Tab M RNT'!AD:AE,2,0)</f>
        <v>#N/A</v>
      </c>
      <c r="F55" s="58" t="s">
        <v>519</v>
      </c>
      <c r="G55" s="56" t="e">
        <f>VLOOKUP(F55,'Tab M RNT'!AD:AE,2,0)</f>
        <v>#N/A</v>
      </c>
      <c r="H55" s="58" t="s">
        <v>520</v>
      </c>
      <c r="I55" s="56" t="str">
        <f>VLOOKUP(H55,'Tab M RNT'!AD:AE,2,0)</f>
        <v>TSV Handschuhsheim 3</v>
      </c>
      <c r="J55" s="58" t="s">
        <v>521</v>
      </c>
      <c r="K55" s="56" t="str">
        <f>VLOOKUP(J55,'Tab M RNT'!AD:AE,2,0)</f>
        <v>HSG St. Leon/Reilingen 2</v>
      </c>
      <c r="L55">
        <f t="shared" si="1"/>
        <v>50</v>
      </c>
    </row>
    <row r="56" spans="1:12" x14ac:dyDescent="0.3">
      <c r="A56" s="17">
        <f t="shared" si="0"/>
        <v>51</v>
      </c>
      <c r="B56" t="s">
        <v>491</v>
      </c>
      <c r="C56" s="46" t="str">
        <f>VLOOKUP(B56,'Tab M RNT'!N:AE,18,0)</f>
        <v>SG Heidelberg-Leimen  3</v>
      </c>
      <c r="D56" t="s">
        <v>490</v>
      </c>
      <c r="E56" s="46" t="str">
        <f>VLOOKUP(D56,'Tab M RNT'!N:AE,18,0)</f>
        <v>TV Sinsheim 3</v>
      </c>
      <c r="F56" s="58" t="s">
        <v>465</v>
      </c>
      <c r="G56" s="56" t="e">
        <f>VLOOKUP(F56,'Tab M RNT'!AD:AE,2,0)</f>
        <v>#N/A</v>
      </c>
      <c r="H56" s="58" t="s">
        <v>519</v>
      </c>
      <c r="I56" s="56" t="e">
        <f>VLOOKUP(H56,'Tab M RNT'!AD:AE,2,0)</f>
        <v>#N/A</v>
      </c>
      <c r="J56" s="58" t="s">
        <v>520</v>
      </c>
      <c r="K56" s="56" t="str">
        <f>VLOOKUP(J56,'Tab M RNT'!AD:AE,2,0)</f>
        <v>TSV Handschuhsheim 3</v>
      </c>
      <c r="L56">
        <f t="shared" si="1"/>
        <v>51</v>
      </c>
    </row>
    <row r="57" spans="1:12" x14ac:dyDescent="0.3">
      <c r="A57" s="17">
        <f t="shared" si="0"/>
        <v>52</v>
      </c>
      <c r="B57" t="s">
        <v>492</v>
      </c>
      <c r="C57" s="46" t="str">
        <f>VLOOKUP(B57,'Tab M RNT'!N:AE,18,0)</f>
        <v>SG Schwarzbachtal 2</v>
      </c>
      <c r="D57" t="s">
        <v>491</v>
      </c>
      <c r="E57" s="46" t="str">
        <f>VLOOKUP(D57,'Tab M RNT'!N:AE,18,0)</f>
        <v>SG Heidelberg-Leimen  3</v>
      </c>
      <c r="F57" t="s">
        <v>490</v>
      </c>
      <c r="G57" s="46" t="str">
        <f>VLOOKUP(F57,'Tab M RNT'!N:AE,18,0)</f>
        <v>TV Sinsheim 3</v>
      </c>
      <c r="H57" s="58" t="s">
        <v>465</v>
      </c>
      <c r="I57" s="56" t="e">
        <f>VLOOKUP(H57,'Tab M RNT'!AD:AE,2,0)</f>
        <v>#N/A</v>
      </c>
      <c r="J57" s="58" t="s">
        <v>519</v>
      </c>
      <c r="K57" s="56" t="e">
        <f>VLOOKUP(J57,'Tab M RNT'!AD:AE,2,0)</f>
        <v>#N/A</v>
      </c>
      <c r="L57">
        <f t="shared" si="1"/>
        <v>52</v>
      </c>
    </row>
    <row r="58" spans="1:12" x14ac:dyDescent="0.3">
      <c r="A58" s="17">
        <f t="shared" si="0"/>
        <v>53</v>
      </c>
      <c r="B58" t="s">
        <v>493</v>
      </c>
      <c r="C58" s="46" t="str">
        <f>VLOOKUP(B58,'Tab M RNT'!N:AE,18,0)</f>
        <v>HSG Hardtwald 2</v>
      </c>
      <c r="D58" t="s">
        <v>492</v>
      </c>
      <c r="E58" s="46" t="str">
        <f>VLOOKUP(D58,'Tab M RNT'!N:AE,18,0)</f>
        <v>SG Schwarzbachtal 2</v>
      </c>
      <c r="F58" t="s">
        <v>491</v>
      </c>
      <c r="G58" s="46" t="str">
        <f>VLOOKUP(F58,'Tab M RNT'!N:AE,18,0)</f>
        <v>SG Heidelberg-Leimen  3</v>
      </c>
      <c r="H58" t="s">
        <v>490</v>
      </c>
      <c r="I58" s="46" t="str">
        <f>VLOOKUP(H58,'Tab M RNT'!N:AE,18,0)</f>
        <v>TV Sinsheim 3</v>
      </c>
      <c r="J58" s="58" t="s">
        <v>465</v>
      </c>
      <c r="K58" s="56" t="e">
        <f>VLOOKUP(J58,'Tab M RNT'!AD:AE,2,0)</f>
        <v>#N/A</v>
      </c>
      <c r="L58">
        <f t="shared" si="1"/>
        <v>53</v>
      </c>
    </row>
    <row r="59" spans="1:12" x14ac:dyDescent="0.3">
      <c r="A59" s="17">
        <f t="shared" si="0"/>
        <v>54</v>
      </c>
      <c r="B59" t="s">
        <v>494</v>
      </c>
      <c r="C59" s="46" t="str">
        <f>VLOOKUP(B59,'Tab M RNT'!N:AE,18,0)</f>
        <v>Handball Wölfe Plankstadt e.V. 3</v>
      </c>
      <c r="D59" t="s">
        <v>493</v>
      </c>
      <c r="E59" s="46" t="str">
        <f>VLOOKUP(D59,'Tab M RNT'!N:AE,18,0)</f>
        <v>HSG Hardtwald 2</v>
      </c>
      <c r="F59" t="s">
        <v>492</v>
      </c>
      <c r="G59" s="46" t="str">
        <f>VLOOKUP(F59,'Tab M RNT'!N:AE,18,0)</f>
        <v>SG Schwarzbachtal 2</v>
      </c>
      <c r="H59" t="s">
        <v>491</v>
      </c>
      <c r="I59" s="46" t="str">
        <f>VLOOKUP(H59,'Tab M RNT'!N:AE,18,0)</f>
        <v>SG Heidelberg-Leimen  3</v>
      </c>
      <c r="J59" t="s">
        <v>490</v>
      </c>
      <c r="K59" s="46" t="str">
        <f>VLOOKUP(J59,'Tab M RNT'!N:AE,18,0)</f>
        <v>TV Sinsheim 3</v>
      </c>
      <c r="L59">
        <f t="shared" si="1"/>
        <v>54</v>
      </c>
    </row>
    <row r="60" spans="1:12" x14ac:dyDescent="0.3">
      <c r="A60" s="17">
        <f t="shared" si="0"/>
        <v>55</v>
      </c>
      <c r="B60" t="s">
        <v>495</v>
      </c>
      <c r="C60" s="46" t="str">
        <f>VLOOKUP(B60,'Tab M RNT'!N:AE,18,0)</f>
        <v>HSG TSG Weinheim-TV Oberflockenbach 2</v>
      </c>
      <c r="D60" t="s">
        <v>494</v>
      </c>
      <c r="E60" s="46" t="str">
        <f>VLOOKUP(D60,'Tab M RNT'!N:AE,18,0)</f>
        <v>Handball Wölfe Plankstadt e.V. 3</v>
      </c>
      <c r="F60" t="s">
        <v>493</v>
      </c>
      <c r="G60" s="46" t="str">
        <f>VLOOKUP(F60,'Tab M RNT'!N:AE,18,0)</f>
        <v>HSG Hardtwald 2</v>
      </c>
      <c r="H60" t="s">
        <v>492</v>
      </c>
      <c r="I60" s="46" t="str">
        <f>VLOOKUP(H60,'Tab M RNT'!N:AE,18,0)</f>
        <v>SG Schwarzbachtal 2</v>
      </c>
      <c r="J60" t="s">
        <v>491</v>
      </c>
      <c r="K60" s="46" t="str">
        <f>VLOOKUP(J60,'Tab M RNT'!N:AE,18,0)</f>
        <v>SG Heidelberg-Leimen  3</v>
      </c>
      <c r="L60">
        <f t="shared" si="1"/>
        <v>55</v>
      </c>
    </row>
    <row r="61" spans="1:12" x14ac:dyDescent="0.3">
      <c r="A61" s="17">
        <f t="shared" si="0"/>
        <v>56</v>
      </c>
      <c r="B61" t="s">
        <v>496</v>
      </c>
      <c r="C61" s="46" t="str">
        <f>VLOOKUP(B61,'Tab M RNT'!N:AE,18,0)</f>
        <v>TV Edingen 2</v>
      </c>
      <c r="D61" t="s">
        <v>495</v>
      </c>
      <c r="E61" s="46" t="str">
        <f>VLOOKUP(D61,'Tab M RNT'!N:AE,18,0)</f>
        <v>HSG TSG Weinheim-TV Oberflockenbach 2</v>
      </c>
      <c r="F61" t="s">
        <v>494</v>
      </c>
      <c r="G61" s="46" t="str">
        <f>VLOOKUP(F61,'Tab M RNT'!N:AE,18,0)</f>
        <v>Handball Wölfe Plankstadt e.V. 3</v>
      </c>
      <c r="H61" t="s">
        <v>493</v>
      </c>
      <c r="I61" s="46" t="str">
        <f>VLOOKUP(H61,'Tab M RNT'!N:AE,18,0)</f>
        <v>HSG Hardtwald 2</v>
      </c>
      <c r="J61" t="s">
        <v>492</v>
      </c>
      <c r="K61" s="46" t="str">
        <f>VLOOKUP(J61,'Tab M RNT'!N:AE,18,0)</f>
        <v>SG Schwarzbachtal 2</v>
      </c>
      <c r="L61">
        <f t="shared" si="1"/>
        <v>56</v>
      </c>
    </row>
    <row r="62" spans="1:12" x14ac:dyDescent="0.3">
      <c r="A62" s="17">
        <f t="shared" si="0"/>
        <v>57</v>
      </c>
      <c r="B62" t="s">
        <v>497</v>
      </c>
      <c r="C62" s="46" t="str">
        <f>VLOOKUP(B62,'Tab M RNT'!N:AE,18,0)</f>
        <v>SG MTG/PSV Mannheim 2</v>
      </c>
      <c r="D62" t="s">
        <v>496</v>
      </c>
      <c r="E62" s="46" t="str">
        <f>VLOOKUP(D62,'Tab M RNT'!N:AE,18,0)</f>
        <v>TV Edingen 2</v>
      </c>
      <c r="F62" t="s">
        <v>495</v>
      </c>
      <c r="G62" s="46" t="str">
        <f>VLOOKUP(F62,'Tab M RNT'!N:AE,18,0)</f>
        <v>HSG TSG Weinheim-TV Oberflockenbach 2</v>
      </c>
      <c r="H62" t="s">
        <v>494</v>
      </c>
      <c r="I62" s="46" t="str">
        <f>VLOOKUP(H62,'Tab M RNT'!N:AE,18,0)</f>
        <v>Handball Wölfe Plankstadt e.V. 3</v>
      </c>
      <c r="J62" t="s">
        <v>493</v>
      </c>
      <c r="K62" s="46" t="str">
        <f>VLOOKUP(J62,'Tab M RNT'!N:AE,18,0)</f>
        <v>HSG Hardtwald 2</v>
      </c>
      <c r="L62">
        <f t="shared" si="1"/>
        <v>57</v>
      </c>
    </row>
    <row r="63" spans="1:12" x14ac:dyDescent="0.3">
      <c r="A63" s="17">
        <f t="shared" si="0"/>
        <v>58</v>
      </c>
      <c r="B63" t="s">
        <v>498</v>
      </c>
      <c r="C63" s="46" t="str">
        <f>VLOOKUP(B63,'Tab M RNT'!N:AE,18,0)</f>
        <v>SKV Sandhofen 2</v>
      </c>
      <c r="D63" t="s">
        <v>497</v>
      </c>
      <c r="E63" s="46" t="str">
        <f>VLOOKUP(D63,'Tab M RNT'!N:AE,18,0)</f>
        <v>SG MTG/PSV Mannheim 2</v>
      </c>
      <c r="F63" t="s">
        <v>496</v>
      </c>
      <c r="G63" s="46" t="str">
        <f>VLOOKUP(F63,'Tab M RNT'!N:AE,18,0)</f>
        <v>TV Edingen 2</v>
      </c>
      <c r="H63" t="s">
        <v>495</v>
      </c>
      <c r="I63" s="46" t="str">
        <f>VLOOKUP(H63,'Tab M RNT'!N:AE,18,0)</f>
        <v>HSG TSG Weinheim-TV Oberflockenbach 2</v>
      </c>
      <c r="J63" t="s">
        <v>494</v>
      </c>
      <c r="K63" s="46" t="str">
        <f>VLOOKUP(J63,'Tab M RNT'!N:AE,18,0)</f>
        <v>Handball Wölfe Plankstadt e.V. 3</v>
      </c>
      <c r="L63">
        <f t="shared" si="1"/>
        <v>58</v>
      </c>
    </row>
    <row r="64" spans="1:12" x14ac:dyDescent="0.3">
      <c r="A64" s="17">
        <f t="shared" si="0"/>
        <v>59</v>
      </c>
      <c r="B64" t="s">
        <v>499</v>
      </c>
      <c r="C64" s="46" t="str">
        <f>VLOOKUP(B64,'Tab M RNT'!N:AE,18,0)</f>
        <v>TV Sinsheim 2</v>
      </c>
      <c r="D64" t="s">
        <v>498</v>
      </c>
      <c r="E64" s="46" t="str">
        <f>VLOOKUP(D64,'Tab M RNT'!N:AE,18,0)</f>
        <v>SKV Sandhofen 2</v>
      </c>
      <c r="F64" t="s">
        <v>497</v>
      </c>
      <c r="G64" s="46" t="str">
        <f>VLOOKUP(F64,'Tab M RNT'!N:AE,18,0)</f>
        <v>SG MTG/PSV Mannheim 2</v>
      </c>
      <c r="H64" t="s">
        <v>496</v>
      </c>
      <c r="I64" s="46" t="str">
        <f>VLOOKUP(H64,'Tab M RNT'!N:AE,18,0)</f>
        <v>TV Edingen 2</v>
      </c>
      <c r="J64" t="s">
        <v>495</v>
      </c>
      <c r="K64" s="46" t="str">
        <f>VLOOKUP(J64,'Tab M RNT'!N:AE,18,0)</f>
        <v>HSG TSG Weinheim-TV Oberflockenbach 2</v>
      </c>
      <c r="L64">
        <f t="shared" si="1"/>
        <v>59</v>
      </c>
    </row>
    <row r="65" spans="1:12" x14ac:dyDescent="0.3">
      <c r="A65" s="17">
        <f t="shared" si="0"/>
        <v>60</v>
      </c>
      <c r="B65" t="s">
        <v>500</v>
      </c>
      <c r="C65" s="46" t="str">
        <f>VLOOKUP(B65,'Tab M RNT'!N:AE,18,0)</f>
        <v>TV Schriesheim 3</v>
      </c>
      <c r="D65" t="s">
        <v>499</v>
      </c>
      <c r="E65" s="46" t="str">
        <f>VLOOKUP(D65,'Tab M RNT'!N:AE,18,0)</f>
        <v>TV Sinsheim 2</v>
      </c>
      <c r="F65" t="s">
        <v>498</v>
      </c>
      <c r="G65" s="46" t="str">
        <f>VLOOKUP(F65,'Tab M RNT'!N:AE,18,0)</f>
        <v>SKV Sandhofen 2</v>
      </c>
      <c r="H65" t="s">
        <v>497</v>
      </c>
      <c r="I65" s="46" t="str">
        <f>VLOOKUP(H65,'Tab M RNT'!N:AE,18,0)</f>
        <v>SG MTG/PSV Mannheim 2</v>
      </c>
      <c r="J65" t="s">
        <v>496</v>
      </c>
      <c r="K65" s="46" t="str">
        <f>VLOOKUP(J65,'Tab M RNT'!N:AE,18,0)</f>
        <v>TV Edingen 2</v>
      </c>
      <c r="L65">
        <f t="shared" si="1"/>
        <v>60</v>
      </c>
    </row>
    <row r="66" spans="1:12" x14ac:dyDescent="0.3">
      <c r="A66" s="17">
        <f t="shared" si="0"/>
        <v>61</v>
      </c>
      <c r="B66" t="s">
        <v>501</v>
      </c>
      <c r="C66" s="46" t="str">
        <f>VLOOKUP(B66,'Tab M RNT'!N:AE,18,0)</f>
        <v>TSG Ketsch 2</v>
      </c>
      <c r="D66" t="s">
        <v>500</v>
      </c>
      <c r="E66" s="46" t="str">
        <f>VLOOKUP(D66,'Tab M RNT'!N:AE,18,0)</f>
        <v>TV Schriesheim 3</v>
      </c>
      <c r="F66" t="s">
        <v>499</v>
      </c>
      <c r="G66" s="46" t="str">
        <f>VLOOKUP(F66,'Tab M RNT'!N:AE,18,0)</f>
        <v>TV Sinsheim 2</v>
      </c>
      <c r="H66" t="s">
        <v>498</v>
      </c>
      <c r="I66" s="46" t="str">
        <f>VLOOKUP(H66,'Tab M RNT'!N:AE,18,0)</f>
        <v>SKV Sandhofen 2</v>
      </c>
      <c r="J66" t="s">
        <v>497</v>
      </c>
      <c r="K66" s="46" t="str">
        <f>VLOOKUP(J66,'Tab M RNT'!N:AE,18,0)</f>
        <v>SG MTG/PSV Mannheim 2</v>
      </c>
      <c r="L66">
        <f t="shared" si="1"/>
        <v>61</v>
      </c>
    </row>
    <row r="67" spans="1:12" x14ac:dyDescent="0.3">
      <c r="A67" s="17">
        <f t="shared" si="0"/>
        <v>62</v>
      </c>
      <c r="B67" t="s">
        <v>502</v>
      </c>
      <c r="C67" s="46" t="str">
        <f>VLOOKUP(B67,'Tab M RNT'!N:AE,18,0)</f>
        <v>LSV Ladenburg</v>
      </c>
      <c r="D67" t="s">
        <v>501</v>
      </c>
      <c r="E67" s="46" t="str">
        <f>VLOOKUP(D67,'Tab M RNT'!N:AE,18,0)</f>
        <v>TSG Ketsch 2</v>
      </c>
      <c r="F67" t="s">
        <v>500</v>
      </c>
      <c r="G67" s="46" t="str">
        <f>VLOOKUP(F67,'Tab M RNT'!N:AE,18,0)</f>
        <v>TV Schriesheim 3</v>
      </c>
      <c r="H67" t="s">
        <v>499</v>
      </c>
      <c r="I67" s="46" t="str">
        <f>VLOOKUP(H67,'Tab M RNT'!N:AE,18,0)</f>
        <v>TV Sinsheim 2</v>
      </c>
      <c r="J67" t="s">
        <v>498</v>
      </c>
      <c r="K67" s="46" t="str">
        <f>VLOOKUP(J67,'Tab M RNT'!N:AE,18,0)</f>
        <v>SKV Sandhofen 2</v>
      </c>
      <c r="L67">
        <f t="shared" si="1"/>
        <v>62</v>
      </c>
    </row>
    <row r="68" spans="1:12" x14ac:dyDescent="0.3">
      <c r="A68" s="17">
        <f t="shared" si="0"/>
        <v>63</v>
      </c>
      <c r="B68" t="s">
        <v>503</v>
      </c>
      <c r="C68" s="46" t="str">
        <f>VLOOKUP(B68,'Tab M RNT'!N:AE,18,0)</f>
        <v>HSG Dielheim/Malschenberg      3</v>
      </c>
      <c r="D68" t="s">
        <v>502</v>
      </c>
      <c r="E68" s="46" t="str">
        <f>VLOOKUP(D68,'Tab M RNT'!N:AE,18,0)</f>
        <v>LSV Ladenburg</v>
      </c>
      <c r="F68" t="s">
        <v>501</v>
      </c>
      <c r="G68" s="46" t="str">
        <f>VLOOKUP(F68,'Tab M RNT'!N:AE,18,0)</f>
        <v>TSG Ketsch 2</v>
      </c>
      <c r="H68" t="s">
        <v>500</v>
      </c>
      <c r="I68" s="46" t="str">
        <f>VLOOKUP(H68,'Tab M RNT'!N:AE,18,0)</f>
        <v>TV Schriesheim 3</v>
      </c>
      <c r="J68" t="s">
        <v>499</v>
      </c>
      <c r="K68" s="46" t="str">
        <f>VLOOKUP(J68,'Tab M RNT'!N:AE,18,0)</f>
        <v>TV Sinsheim 2</v>
      </c>
      <c r="L68">
        <f t="shared" si="1"/>
        <v>63</v>
      </c>
    </row>
    <row r="69" spans="1:12" x14ac:dyDescent="0.3">
      <c r="A69" s="17">
        <f t="shared" si="0"/>
        <v>64</v>
      </c>
      <c r="B69" t="s">
        <v>504</v>
      </c>
      <c r="C69" s="46" t="str">
        <f>VLOOKUP(B69,'Tab M RNT'!N:AE,18,0)</f>
        <v>TSG Seckenheim</v>
      </c>
      <c r="D69" t="s">
        <v>503</v>
      </c>
      <c r="E69" s="46" t="str">
        <f>VLOOKUP(D69,'Tab M RNT'!N:AE,18,0)</f>
        <v>HSG Dielheim/Malschenberg      3</v>
      </c>
      <c r="F69" t="s">
        <v>502</v>
      </c>
      <c r="G69" s="46" t="str">
        <f>VLOOKUP(F69,'Tab M RNT'!N:AE,18,0)</f>
        <v>LSV Ladenburg</v>
      </c>
      <c r="H69" t="s">
        <v>501</v>
      </c>
      <c r="I69" s="46" t="str">
        <f>VLOOKUP(H69,'Tab M RNT'!N:AE,18,0)</f>
        <v>TSG Ketsch 2</v>
      </c>
      <c r="J69" t="s">
        <v>500</v>
      </c>
      <c r="K69" s="46" t="str">
        <f>VLOOKUP(J69,'Tab M RNT'!N:AE,18,0)</f>
        <v>TV Schriesheim 3</v>
      </c>
      <c r="L69">
        <f t="shared" ref="L69:L79" si="2">+A69</f>
        <v>64</v>
      </c>
    </row>
    <row r="70" spans="1:12" x14ac:dyDescent="0.3">
      <c r="A70" s="17">
        <f t="shared" ref="A70:A79" si="3">+A69+1</f>
        <v>65</v>
      </c>
      <c r="B70" t="s">
        <v>505</v>
      </c>
      <c r="C70" s="46" t="str">
        <f>VLOOKUP(B70,'Tab M RNT'!N:AE,18,0)</f>
        <v>SG HD-Kirchheim 2</v>
      </c>
      <c r="D70" t="s">
        <v>504</v>
      </c>
      <c r="E70" s="46" t="str">
        <f>VLOOKUP(D70,'Tab M RNT'!N:AE,18,0)</f>
        <v>TSG Seckenheim</v>
      </c>
      <c r="F70" t="s">
        <v>503</v>
      </c>
      <c r="G70" s="46" t="str">
        <f>VLOOKUP(F70,'Tab M RNT'!N:AE,18,0)</f>
        <v>HSG Dielheim/Malschenberg      3</v>
      </c>
      <c r="H70" t="s">
        <v>502</v>
      </c>
      <c r="I70" s="46" t="str">
        <f>VLOOKUP(H70,'Tab M RNT'!N:AE,18,0)</f>
        <v>LSV Ladenburg</v>
      </c>
      <c r="J70" t="s">
        <v>501</v>
      </c>
      <c r="K70" s="46" t="str">
        <f>VLOOKUP(J70,'Tab M RNT'!N:AE,18,0)</f>
        <v>TSG Ketsch 2</v>
      </c>
      <c r="L70">
        <f t="shared" si="2"/>
        <v>65</v>
      </c>
    </row>
    <row r="71" spans="1:12" x14ac:dyDescent="0.3">
      <c r="A71" s="17">
        <f t="shared" si="3"/>
        <v>66</v>
      </c>
      <c r="B71" t="s">
        <v>506</v>
      </c>
      <c r="C71" s="46" t="str">
        <f>VLOOKUP(B71,'Tab M RNT'!N:AE,18,0)</f>
        <v>HSG Hardtwald 3</v>
      </c>
      <c r="D71" t="s">
        <v>505</v>
      </c>
      <c r="E71" s="46" t="str">
        <f>VLOOKUP(D71,'Tab M RNT'!N:AE,18,0)</f>
        <v>SG HD-Kirchheim 2</v>
      </c>
      <c r="F71" t="s">
        <v>504</v>
      </c>
      <c r="G71" s="46" t="str">
        <f>VLOOKUP(F71,'Tab M RNT'!N:AE,18,0)</f>
        <v>TSG Seckenheim</v>
      </c>
      <c r="H71" t="s">
        <v>503</v>
      </c>
      <c r="I71" s="46" t="str">
        <f>VLOOKUP(H71,'Tab M RNT'!N:AE,18,0)</f>
        <v>HSG Dielheim/Malschenberg      3</v>
      </c>
      <c r="J71" t="s">
        <v>502</v>
      </c>
      <c r="K71" s="46" t="str">
        <f>VLOOKUP(J71,'Tab M RNT'!N:AE,18,0)</f>
        <v>LSV Ladenburg</v>
      </c>
      <c r="L71">
        <f t="shared" si="2"/>
        <v>66</v>
      </c>
    </row>
    <row r="72" spans="1:12" x14ac:dyDescent="0.3">
      <c r="A72" s="17">
        <f t="shared" si="3"/>
        <v>67</v>
      </c>
      <c r="B72" t="s">
        <v>507</v>
      </c>
      <c r="C72" s="46" t="str">
        <f>VLOOKUP(B72,'Tab M RNT'!N:AE,18,0)</f>
        <v>SG Nußloch 3</v>
      </c>
      <c r="D72" t="s">
        <v>506</v>
      </c>
      <c r="E72" s="46" t="str">
        <f>VLOOKUP(D72,'Tab M RNT'!N:AE,18,0)</f>
        <v>HSG Hardtwald 3</v>
      </c>
      <c r="F72" t="s">
        <v>505</v>
      </c>
      <c r="G72" s="46" t="str">
        <f>VLOOKUP(F72,'Tab M RNT'!N:AE,18,0)</f>
        <v>SG HD-Kirchheim 2</v>
      </c>
      <c r="H72" t="s">
        <v>504</v>
      </c>
      <c r="I72" s="46" t="str">
        <f>VLOOKUP(H72,'Tab M RNT'!N:AE,18,0)</f>
        <v>TSG Seckenheim</v>
      </c>
      <c r="J72" t="s">
        <v>503</v>
      </c>
      <c r="K72" s="46" t="str">
        <f>VLOOKUP(J72,'Tab M RNT'!N:AE,18,0)</f>
        <v>HSG Dielheim/Malschenberg      3</v>
      </c>
      <c r="L72">
        <f t="shared" si="2"/>
        <v>67</v>
      </c>
    </row>
    <row r="73" spans="1:12" x14ac:dyDescent="0.3">
      <c r="A73" s="17">
        <f t="shared" si="3"/>
        <v>68</v>
      </c>
      <c r="B73" t="s">
        <v>508</v>
      </c>
      <c r="C73" s="46" t="str">
        <f>VLOOKUP(B73,'Tab M RNT'!N:AE,18,0)</f>
        <v>TB Neckarsteinach 2</v>
      </c>
      <c r="D73" t="s">
        <v>507</v>
      </c>
      <c r="E73" s="46" t="str">
        <f>VLOOKUP(D73,'Tab M RNT'!N:AE,18,0)</f>
        <v>SG Nußloch 3</v>
      </c>
      <c r="F73" t="s">
        <v>506</v>
      </c>
      <c r="G73" s="46" t="str">
        <f>VLOOKUP(F73,'Tab M RNT'!N:AE,18,0)</f>
        <v>HSG Hardtwald 3</v>
      </c>
      <c r="H73" t="s">
        <v>505</v>
      </c>
      <c r="I73" s="46" t="str">
        <f>VLOOKUP(H73,'Tab M RNT'!N:AE,18,0)</f>
        <v>SG HD-Kirchheim 2</v>
      </c>
      <c r="J73" t="s">
        <v>504</v>
      </c>
      <c r="K73" s="46" t="str">
        <f>VLOOKUP(J73,'Tab M RNT'!N:AE,18,0)</f>
        <v>TSG Seckenheim</v>
      </c>
      <c r="L73">
        <f t="shared" si="2"/>
        <v>68</v>
      </c>
    </row>
    <row r="74" spans="1:12" x14ac:dyDescent="0.3">
      <c r="A74" s="17">
        <f t="shared" si="3"/>
        <v>69</v>
      </c>
      <c r="B74" t="s">
        <v>509</v>
      </c>
      <c r="C74" s="46" t="e">
        <f>VLOOKUP(B74,'Tab M RNT'!N:AE,18,0)</f>
        <v>#N/A</v>
      </c>
      <c r="D74" t="s">
        <v>508</v>
      </c>
      <c r="E74" s="46" t="str">
        <f>VLOOKUP(D74,'Tab M RNT'!N:AE,18,0)</f>
        <v>TB Neckarsteinach 2</v>
      </c>
      <c r="F74" t="s">
        <v>507</v>
      </c>
      <c r="G74" s="46" t="str">
        <f>VLOOKUP(F74,'Tab M RNT'!N:AE,18,0)</f>
        <v>SG Nußloch 3</v>
      </c>
      <c r="H74" t="s">
        <v>506</v>
      </c>
      <c r="I74" s="46" t="str">
        <f>VLOOKUP(H74,'Tab M RNT'!N:AE,18,0)</f>
        <v>HSG Hardtwald 3</v>
      </c>
      <c r="J74" t="s">
        <v>505</v>
      </c>
      <c r="K74" s="46" t="str">
        <f>VLOOKUP(J74,'Tab M RNT'!N:AE,18,0)</f>
        <v>SG HD-Kirchheim 2</v>
      </c>
      <c r="L74">
        <f t="shared" si="2"/>
        <v>69</v>
      </c>
    </row>
    <row r="75" spans="1:12" x14ac:dyDescent="0.3">
      <c r="A75" s="17">
        <f t="shared" si="3"/>
        <v>70</v>
      </c>
      <c r="B75" t="s">
        <v>510</v>
      </c>
      <c r="C75" s="46" t="e">
        <f>VLOOKUP(B75,'Tab M RNT'!N:AE,18,0)</f>
        <v>#N/A</v>
      </c>
      <c r="D75" t="s">
        <v>509</v>
      </c>
      <c r="E75" s="46" t="e">
        <f>VLOOKUP(D75,'Tab M RNT'!N:AE,18,0)</f>
        <v>#N/A</v>
      </c>
      <c r="F75" t="s">
        <v>508</v>
      </c>
      <c r="G75" s="46" t="str">
        <f>VLOOKUP(F75,'Tab M RNT'!N:AE,18,0)</f>
        <v>TB Neckarsteinach 2</v>
      </c>
      <c r="H75" t="s">
        <v>507</v>
      </c>
      <c r="I75" s="46" t="str">
        <f>VLOOKUP(H75,'Tab M RNT'!N:AE,18,0)</f>
        <v>SG Nußloch 3</v>
      </c>
      <c r="J75" t="s">
        <v>506</v>
      </c>
      <c r="K75" s="46" t="str">
        <f>VLOOKUP(J75,'Tab M RNT'!N:AE,18,0)</f>
        <v>HSG Hardtwald 3</v>
      </c>
      <c r="L75">
        <f t="shared" si="2"/>
        <v>70</v>
      </c>
    </row>
    <row r="76" spans="1:12" x14ac:dyDescent="0.3">
      <c r="A76" s="17">
        <f t="shared" si="3"/>
        <v>71</v>
      </c>
      <c r="D76" t="s">
        <v>510</v>
      </c>
      <c r="E76" s="46" t="e">
        <f>VLOOKUP(D76,'Tab M RNT'!N:AE,18,0)</f>
        <v>#N/A</v>
      </c>
      <c r="F76" t="s">
        <v>509</v>
      </c>
      <c r="G76" s="46" t="e">
        <f>VLOOKUP(F76,'Tab M RNT'!N:AE,18,0)</f>
        <v>#N/A</v>
      </c>
      <c r="H76" t="s">
        <v>508</v>
      </c>
      <c r="I76" s="46" t="str">
        <f>VLOOKUP(H76,'Tab M RNT'!N:AE,18,0)</f>
        <v>TB Neckarsteinach 2</v>
      </c>
      <c r="J76" t="s">
        <v>507</v>
      </c>
      <c r="K76" s="46" t="str">
        <f>VLOOKUP(J76,'Tab M RNT'!N:AE,18,0)</f>
        <v>SG Nußloch 3</v>
      </c>
      <c r="L76">
        <f t="shared" si="2"/>
        <v>71</v>
      </c>
    </row>
    <row r="77" spans="1:12" x14ac:dyDescent="0.3">
      <c r="A77" s="17">
        <f t="shared" si="3"/>
        <v>72</v>
      </c>
      <c r="F77" t="s">
        <v>510</v>
      </c>
      <c r="G77" s="46" t="e">
        <f>VLOOKUP(F77,'Tab M RNT'!N:AE,18,0)</f>
        <v>#N/A</v>
      </c>
      <c r="H77" t="s">
        <v>509</v>
      </c>
      <c r="I77" s="46" t="e">
        <f>VLOOKUP(H77,'Tab M RNT'!N:AE,18,0)</f>
        <v>#N/A</v>
      </c>
      <c r="J77" t="s">
        <v>508</v>
      </c>
      <c r="K77" s="46" t="str">
        <f>VLOOKUP(J77,'Tab M RNT'!N:AE,18,0)</f>
        <v>TB Neckarsteinach 2</v>
      </c>
      <c r="L77">
        <f t="shared" si="2"/>
        <v>72</v>
      </c>
    </row>
    <row r="78" spans="1:12" x14ac:dyDescent="0.3">
      <c r="A78" s="17">
        <f t="shared" si="3"/>
        <v>73</v>
      </c>
      <c r="H78" t="s">
        <v>510</v>
      </c>
      <c r="I78" s="46" t="e">
        <f>VLOOKUP(H78,'Tab M RNT'!N:AE,18,0)</f>
        <v>#N/A</v>
      </c>
      <c r="J78" t="s">
        <v>509</v>
      </c>
      <c r="K78" s="46" t="e">
        <f>VLOOKUP(J78,'Tab M RNT'!N:AE,18,0)</f>
        <v>#N/A</v>
      </c>
      <c r="L78">
        <f t="shared" si="2"/>
        <v>73</v>
      </c>
    </row>
    <row r="79" spans="1:12" x14ac:dyDescent="0.3">
      <c r="A79" s="17">
        <f t="shared" si="3"/>
        <v>74</v>
      </c>
      <c r="J79" t="s">
        <v>510</v>
      </c>
      <c r="K79" s="46" t="e">
        <f>VLOOKUP(J79,'Tab M RNT'!N:AE,18,0)</f>
        <v>#N/A</v>
      </c>
      <c r="L79">
        <f t="shared" si="2"/>
        <v>74</v>
      </c>
    </row>
    <row r="80" spans="1:12" x14ac:dyDescent="0.3">
      <c r="A80" s="17"/>
    </row>
    <row r="81" spans="1:1" x14ac:dyDescent="0.3">
      <c r="A81" s="17"/>
    </row>
    <row r="82" spans="1:1" x14ac:dyDescent="0.3">
      <c r="A82" s="17"/>
    </row>
    <row r="83" spans="1:1" x14ac:dyDescent="0.3">
      <c r="A83" s="17"/>
    </row>
    <row r="84" spans="1:1" x14ac:dyDescent="0.3">
      <c r="A84" s="17"/>
    </row>
    <row r="85" spans="1:1" x14ac:dyDescent="0.3">
      <c r="A85" s="17"/>
    </row>
    <row r="86" spans="1:1" x14ac:dyDescent="0.3">
      <c r="A86" s="17"/>
    </row>
    <row r="87" spans="1:1" x14ac:dyDescent="0.3">
      <c r="A87" s="17"/>
    </row>
    <row r="88" spans="1:1" x14ac:dyDescent="0.3">
      <c r="A88" s="17"/>
    </row>
    <row r="89" spans="1:1" x14ac:dyDescent="0.3">
      <c r="A89" s="17"/>
    </row>
    <row r="90" spans="1:1" x14ac:dyDescent="0.3">
      <c r="A90" s="17"/>
    </row>
    <row r="91" spans="1:1" x14ac:dyDescent="0.3">
      <c r="A91" s="17"/>
    </row>
    <row r="92" spans="1:1" x14ac:dyDescent="0.3">
      <c r="A92" s="17"/>
    </row>
    <row r="93" spans="1:1" x14ac:dyDescent="0.3">
      <c r="A93" s="17"/>
    </row>
    <row r="94" spans="1:1" x14ac:dyDescent="0.3">
      <c r="A94" s="17"/>
    </row>
    <row r="95" spans="1:1" x14ac:dyDescent="0.3">
      <c r="A95" s="17"/>
    </row>
    <row r="96" spans="1:1" x14ac:dyDescent="0.3">
      <c r="A96" s="17"/>
    </row>
    <row r="97" spans="1:1" x14ac:dyDescent="0.3">
      <c r="A97" s="17"/>
    </row>
    <row r="98" spans="1:1" x14ac:dyDescent="0.3">
      <c r="A98" s="17"/>
    </row>
    <row r="99" spans="1:1" x14ac:dyDescent="0.3">
      <c r="A99" s="17"/>
    </row>
    <row r="100" spans="1:1" x14ac:dyDescent="0.3">
      <c r="A100" s="17"/>
    </row>
    <row r="101" spans="1:1" x14ac:dyDescent="0.3">
      <c r="A101" s="17"/>
    </row>
    <row r="102" spans="1:1" x14ac:dyDescent="0.3">
      <c r="A102" s="17"/>
    </row>
    <row r="103" spans="1:1" x14ac:dyDescent="0.3">
      <c r="A103" s="17"/>
    </row>
    <row r="104" spans="1:1" x14ac:dyDescent="0.3">
      <c r="A104" s="17"/>
    </row>
    <row r="105" spans="1:1" x14ac:dyDescent="0.3">
      <c r="A105" s="17"/>
    </row>
    <row r="106" spans="1:1" x14ac:dyDescent="0.3">
      <c r="A106" s="17"/>
    </row>
    <row r="107" spans="1:1" x14ac:dyDescent="0.3">
      <c r="A107" s="17"/>
    </row>
    <row r="108" spans="1:1" x14ac:dyDescent="0.3">
      <c r="A108" s="17"/>
    </row>
    <row r="109" spans="1:1" x14ac:dyDescent="0.3">
      <c r="A109" s="17"/>
    </row>
    <row r="110" spans="1:1" x14ac:dyDescent="0.3">
      <c r="A110" s="17"/>
    </row>
    <row r="111" spans="1:1" x14ac:dyDescent="0.3">
      <c r="A111" s="17"/>
    </row>
    <row r="112" spans="1:1" x14ac:dyDescent="0.3">
      <c r="A112" s="17"/>
    </row>
    <row r="113" spans="1:1" x14ac:dyDescent="0.3">
      <c r="A113" s="17"/>
    </row>
    <row r="114" spans="1:1" x14ac:dyDescent="0.3">
      <c r="A114" s="17"/>
    </row>
  </sheetData>
  <phoneticPr fontId="3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</vt:i4>
      </vt:variant>
    </vt:vector>
  </HeadingPairs>
  <TitlesOfParts>
    <vt:vector size="25" baseType="lpstr">
      <vt:lpstr>Männer Verband</vt:lpstr>
      <vt:lpstr>Var_M Verband</vt:lpstr>
      <vt:lpstr>Männer Bezirk</vt:lpstr>
      <vt:lpstr>Tab M OL VL</vt:lpstr>
      <vt:lpstr>Tab M LL</vt:lpstr>
      <vt:lpstr>Tab M AES</vt:lpstr>
      <vt:lpstr>Var_M AES</vt:lpstr>
      <vt:lpstr>Tab M RNT</vt:lpstr>
      <vt:lpstr>Var_M RNT</vt:lpstr>
      <vt:lpstr>Frauen Verband</vt:lpstr>
      <vt:lpstr>Var_F Verband</vt:lpstr>
      <vt:lpstr>Frauen Bezirk</vt:lpstr>
      <vt:lpstr>Tab F OL VL</vt:lpstr>
      <vt:lpstr>Tab F LL</vt:lpstr>
      <vt:lpstr>Tab F AES</vt:lpstr>
      <vt:lpstr>Var_F AES</vt:lpstr>
      <vt:lpstr>Tab F RNT</vt:lpstr>
      <vt:lpstr>Var_F RNT</vt:lpstr>
      <vt:lpstr>Umsetzung</vt:lpstr>
      <vt:lpstr>Bezirke</vt:lpstr>
      <vt:lpstr>Matrix HBW</vt:lpstr>
      <vt:lpstr>Matrix BHV</vt:lpstr>
      <vt:lpstr>Matrix RNT</vt:lpstr>
      <vt:lpstr>Absteiger_F</vt:lpstr>
      <vt:lpstr>Absteiger_M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Speidel, Axel</dc:creator>
  <cp:lastModifiedBy>Bezirk RNT - Spieltechnik - Karolin Fath</cp:lastModifiedBy>
  <cp:lastPrinted>2024-07-15T12:58:18Z</cp:lastPrinted>
  <dcterms:created xsi:type="dcterms:W3CDTF">2024-07-15T04:27:01Z</dcterms:created>
  <dcterms:modified xsi:type="dcterms:W3CDTF">2025-04-14T14:54:49Z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828705-06b1-4feb-b701-5b8337913ec6_Enabled">
    <vt:lpwstr>true</vt:lpwstr>
  </property>
  <property fmtid="{D5CDD505-2E9C-101B-9397-08002B2CF9AE}" pid="3" name="MSIP_Label_40828705-06b1-4feb-b701-5b8337913ec6_SetDate">
    <vt:lpwstr>2024-07-15T13:03:17Z</vt:lpwstr>
  </property>
  <property fmtid="{D5CDD505-2E9C-101B-9397-08002B2CF9AE}" pid="4" name="MSIP_Label_40828705-06b1-4feb-b701-5b8337913ec6_Method">
    <vt:lpwstr>Standard</vt:lpwstr>
  </property>
  <property fmtid="{D5CDD505-2E9C-101B-9397-08002B2CF9AE}" pid="5" name="MSIP_Label_40828705-06b1-4feb-b701-5b8337913ec6_Name">
    <vt:lpwstr>S2 - keine Zugriffsbeschränkung</vt:lpwstr>
  </property>
  <property fmtid="{D5CDD505-2E9C-101B-9397-08002B2CF9AE}" pid="6" name="MSIP_Label_40828705-06b1-4feb-b701-5b8337913ec6_SiteId">
    <vt:lpwstr>3f9b2fc2-2122-4a25-96ca-781cf0359e8b</vt:lpwstr>
  </property>
  <property fmtid="{D5CDD505-2E9C-101B-9397-08002B2CF9AE}" pid="7" name="MSIP_Label_40828705-06b1-4feb-b701-5b8337913ec6_ActionId">
    <vt:lpwstr>957209f3-1dbe-4eca-a8ff-ff35830921e9</vt:lpwstr>
  </property>
  <property fmtid="{D5CDD505-2E9C-101B-9397-08002B2CF9AE}" pid="8" name="MSIP_Label_40828705-06b1-4feb-b701-5b8337913ec6_ContentBits">
    <vt:lpwstr>0</vt:lpwstr>
  </property>
</Properties>
</file>